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2EBC74D-B64B-4A9F-8F51-D3B209434C4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Лист1!$C$4:$U$17</definedName>
    <definedName name="_xlnm.Print_Area" localSheetId="0">Лист1!$A$1:$U$18</definedName>
  </definedNames>
  <calcPr calcId="191029"/>
</workbook>
</file>

<file path=xl/calcChain.xml><?xml version="1.0" encoding="utf-8"?>
<calcChain xmlns="http://schemas.openxmlformats.org/spreadsheetml/2006/main">
  <c r="R35" i="2" l="1"/>
  <c r="R32" i="2"/>
  <c r="R33" i="2"/>
  <c r="R34" i="2"/>
  <c r="R31" i="2"/>
  <c r="D48" i="2" l="1"/>
  <c r="E43" i="2" s="1"/>
  <c r="F43" i="2" s="1"/>
  <c r="H22" i="2"/>
  <c r="E47" i="2" l="1"/>
  <c r="E46" i="2"/>
  <c r="F46" i="2" s="1"/>
  <c r="E45" i="2"/>
  <c r="F45" i="2" s="1"/>
  <c r="E44" i="2"/>
  <c r="F44" i="2" s="1"/>
  <c r="E42" i="2"/>
  <c r="L43" i="2"/>
  <c r="F42" i="2" l="1"/>
  <c r="F48" i="2" s="1"/>
  <c r="E48" i="2"/>
  <c r="U25" i="2"/>
  <c r="P44" i="2"/>
  <c r="Q40" i="2" s="1"/>
  <c r="M41" i="2"/>
  <c r="M42" i="2"/>
  <c r="M43" i="2"/>
  <c r="M40" i="2"/>
  <c r="Q41" i="2" l="1"/>
  <c r="Q43" i="2"/>
  <c r="Q42" i="2"/>
  <c r="T36" i="2"/>
  <c r="U32" i="2" s="1"/>
  <c r="P35" i="2"/>
  <c r="Q33" i="2" s="1"/>
  <c r="L35" i="2"/>
  <c r="M34" i="2" s="1"/>
  <c r="J32" i="2"/>
  <c r="J33" i="2"/>
  <c r="J34" i="2"/>
  <c r="J35" i="2"/>
  <c r="J36" i="2"/>
  <c r="J31" i="2"/>
  <c r="I36" i="2"/>
  <c r="F36" i="2"/>
  <c r="G34" i="2" s="1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7" i="2"/>
  <c r="M33" i="2" l="1"/>
  <c r="U35" i="2"/>
  <c r="Q32" i="2"/>
  <c r="Q31" i="2"/>
  <c r="Q35" i="2"/>
  <c r="Q34" i="2"/>
  <c r="U34" i="2"/>
  <c r="U31" i="2"/>
  <c r="U33" i="2"/>
  <c r="U36" i="2"/>
  <c r="G33" i="2"/>
  <c r="G31" i="2"/>
  <c r="G32" i="2"/>
  <c r="M32" i="2"/>
  <c r="M35" i="2"/>
  <c r="M31" i="2"/>
  <c r="M22" i="2"/>
  <c r="M21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7" i="2"/>
  <c r="L22" i="2"/>
  <c r="J22" i="2" l="1"/>
  <c r="K11" i="2" s="1"/>
  <c r="I10" i="2"/>
  <c r="G8" i="1" l="1"/>
  <c r="H8" i="1" s="1"/>
  <c r="K7" i="2"/>
  <c r="K17" i="2"/>
  <c r="K12" i="2"/>
  <c r="K21" i="2"/>
  <c r="K16" i="2"/>
  <c r="K10" i="2"/>
  <c r="K20" i="2"/>
  <c r="K14" i="2"/>
  <c r="K9" i="2"/>
  <c r="K18" i="2"/>
  <c r="K13" i="2"/>
  <c r="K8" i="2"/>
  <c r="K19" i="2"/>
  <c r="K15" i="2"/>
  <c r="I16" i="2"/>
  <c r="I8" i="2"/>
  <c r="I21" i="2"/>
  <c r="I13" i="2"/>
  <c r="G11" i="1" s="1"/>
  <c r="H11" i="1" s="1"/>
  <c r="I20" i="2"/>
  <c r="I12" i="2"/>
  <c r="I17" i="2"/>
  <c r="G15" i="1" s="1"/>
  <c r="H15" i="1" s="1"/>
  <c r="I9" i="2"/>
  <c r="I19" i="2"/>
  <c r="G17" i="1" s="1"/>
  <c r="H17" i="1" s="1"/>
  <c r="I15" i="2"/>
  <c r="G13" i="1" s="1"/>
  <c r="H13" i="1" s="1"/>
  <c r="I11" i="2"/>
  <c r="G9" i="1" s="1"/>
  <c r="H9" i="1" s="1"/>
  <c r="I7" i="2"/>
  <c r="I18" i="2"/>
  <c r="G16" i="1" s="1"/>
  <c r="H16" i="1" s="1"/>
  <c r="I14" i="2"/>
  <c r="F22" i="2"/>
  <c r="G11" i="2" s="1"/>
  <c r="I9" i="1" s="1"/>
  <c r="L18" i="1"/>
  <c r="G6" i="1" l="1"/>
  <c r="H6" i="1" s="1"/>
  <c r="G7" i="1"/>
  <c r="H7" i="1" s="1"/>
  <c r="G10" i="1"/>
  <c r="H10" i="1" s="1"/>
  <c r="G12" i="1"/>
  <c r="H12" i="1" s="1"/>
  <c r="G14" i="1"/>
  <c r="H14" i="1" s="1"/>
  <c r="G16" i="2"/>
  <c r="G8" i="2"/>
  <c r="G7" i="2"/>
  <c r="G14" i="2"/>
  <c r="G20" i="2"/>
  <c r="G12" i="2"/>
  <c r="I10" i="1" s="1"/>
  <c r="G18" i="2"/>
  <c r="I16" i="1" s="1"/>
  <c r="J16" i="1" s="1"/>
  <c r="G10" i="2"/>
  <c r="G5" i="1"/>
  <c r="H5" i="1" s="1"/>
  <c r="I22" i="2"/>
  <c r="G21" i="2"/>
  <c r="G17" i="2"/>
  <c r="I15" i="1" s="1"/>
  <c r="J15" i="1" s="1"/>
  <c r="G13" i="2"/>
  <c r="G9" i="2"/>
  <c r="G19" i="2"/>
  <c r="I17" i="1" s="1"/>
  <c r="J17" i="1" s="1"/>
  <c r="G15" i="2"/>
  <c r="I6" i="1" l="1"/>
  <c r="J6" i="1" s="1"/>
  <c r="I13" i="1"/>
  <c r="J13" i="1" s="1"/>
  <c r="I12" i="1"/>
  <c r="J12" i="1" s="1"/>
  <c r="I5" i="1"/>
  <c r="J5" i="1" s="1"/>
  <c r="I7" i="1"/>
  <c r="J7" i="1" s="1"/>
  <c r="I11" i="1"/>
  <c r="J11" i="1" s="1"/>
  <c r="I14" i="1"/>
  <c r="J14" i="1" s="1"/>
  <c r="I8" i="1"/>
  <c r="J8" i="1" s="1"/>
  <c r="G22" i="2"/>
  <c r="D22" i="2"/>
  <c r="D24" i="2" s="1"/>
  <c r="D7" i="1"/>
  <c r="D8" i="1"/>
  <c r="D9" i="1"/>
  <c r="D10" i="1"/>
  <c r="D11" i="1"/>
  <c r="D12" i="1"/>
  <c r="D13" i="1"/>
  <c r="D14" i="1"/>
  <c r="D15" i="1"/>
  <c r="D16" i="1"/>
  <c r="D17" i="1"/>
  <c r="D5" i="1"/>
  <c r="D26" i="2" l="1"/>
  <c r="E9" i="2"/>
  <c r="E13" i="2"/>
  <c r="O11" i="1" s="1"/>
  <c r="E17" i="2"/>
  <c r="O15" i="1" s="1"/>
  <c r="E15" i="2"/>
  <c r="O13" i="1" s="1"/>
  <c r="E19" i="2"/>
  <c r="O17" i="1" s="1"/>
  <c r="E8" i="2"/>
  <c r="E16" i="2"/>
  <c r="O14" i="1" s="1"/>
  <c r="E10" i="2"/>
  <c r="O8" i="1" s="1"/>
  <c r="E14" i="2"/>
  <c r="O12" i="1" s="1"/>
  <c r="E18" i="2"/>
  <c r="O16" i="1" s="1"/>
  <c r="E11" i="2"/>
  <c r="O9" i="1" s="1"/>
  <c r="E12" i="2"/>
  <c r="O10" i="1" s="1"/>
  <c r="E7" i="2"/>
  <c r="O5" i="1" s="1"/>
  <c r="P5" i="1" s="1"/>
  <c r="S5" i="1" s="1"/>
  <c r="Q18" i="1"/>
  <c r="O6" i="1" l="1"/>
  <c r="P6" i="1" s="1"/>
  <c r="S6" i="1" s="1"/>
  <c r="O7" i="1"/>
  <c r="P7" i="1" s="1"/>
  <c r="S7" i="1" s="1"/>
  <c r="M12" i="1"/>
  <c r="N12" i="1" s="1"/>
  <c r="P12" i="1"/>
  <c r="M17" i="1"/>
  <c r="N17" i="1" s="1"/>
  <c r="P17" i="1"/>
  <c r="M10" i="1"/>
  <c r="N10" i="1" s="1"/>
  <c r="P10" i="1"/>
  <c r="M8" i="1"/>
  <c r="N8" i="1" s="1"/>
  <c r="P8" i="1"/>
  <c r="M13" i="1"/>
  <c r="N13" i="1" s="1"/>
  <c r="P13" i="1"/>
  <c r="M9" i="1"/>
  <c r="N9" i="1" s="1"/>
  <c r="P9" i="1"/>
  <c r="M14" i="1"/>
  <c r="N14" i="1" s="1"/>
  <c r="P14" i="1"/>
  <c r="M15" i="1"/>
  <c r="N15" i="1" s="1"/>
  <c r="P15" i="1"/>
  <c r="M16" i="1"/>
  <c r="N16" i="1" s="1"/>
  <c r="P16" i="1"/>
  <c r="M11" i="1"/>
  <c r="N11" i="1" s="1"/>
  <c r="P11" i="1"/>
  <c r="E22" i="2"/>
  <c r="D18" i="1"/>
  <c r="E18" i="1"/>
  <c r="C18" i="1"/>
  <c r="S11" i="1" l="1"/>
  <c r="S15" i="1"/>
  <c r="S9" i="1"/>
  <c r="S8" i="1"/>
  <c r="S17" i="1"/>
  <c r="S16" i="1"/>
  <c r="S14" i="1"/>
  <c r="S13" i="1"/>
  <c r="S10" i="1"/>
  <c r="S12" i="1"/>
  <c r="N18" i="1"/>
  <c r="R18" i="1"/>
  <c r="S18" i="1" l="1"/>
  <c r="K18" i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T5" i="1" l="1"/>
  <c r="T6" i="1"/>
  <c r="T13" i="1"/>
  <c r="J18" i="1"/>
  <c r="P18" i="1"/>
  <c r="H18" i="1" l="1"/>
  <c r="F18" i="1" l="1"/>
  <c r="T17" i="1" l="1"/>
  <c r="T16" i="1"/>
  <c r="T14" i="1"/>
  <c r="T12" i="1"/>
  <c r="T10" i="1"/>
  <c r="T8" i="1"/>
  <c r="T7" i="1"/>
  <c r="U7" i="1" l="1"/>
  <c r="U10" i="1"/>
  <c r="U16" i="1"/>
  <c r="U14" i="1"/>
  <c r="U12" i="1"/>
  <c r="U17" i="1"/>
  <c r="U8" i="1"/>
  <c r="T9" i="1"/>
  <c r="T11" i="1"/>
  <c r="T15" i="1"/>
  <c r="U15" i="1" l="1"/>
  <c r="U11" i="1"/>
  <c r="U9" i="1"/>
  <c r="U5" i="1"/>
  <c r="U13" i="1"/>
  <c r="T18" i="1" l="1"/>
  <c r="U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% от 7574.60 , която сума е само за транспорт Безмер - Гуслар</t>
        </r>
      </text>
    </comment>
  </commentList>
</comments>
</file>

<file path=xl/sharedStrings.xml><?xml version="1.0" encoding="utf-8"?>
<sst xmlns="http://schemas.openxmlformats.org/spreadsheetml/2006/main" count="67" uniqueCount="52">
  <si>
    <t xml:space="preserve">№ </t>
  </si>
  <si>
    <t xml:space="preserve">Населено място </t>
  </si>
  <si>
    <t xml:space="preserve">Разходи за ДСП </t>
  </si>
  <si>
    <t xml:space="preserve">Разходи за клубове на пенсионера </t>
  </si>
  <si>
    <t>Разходи за културен календар</t>
  </si>
  <si>
    <t xml:space="preserve">Общо разходи </t>
  </si>
  <si>
    <t>% спрямо бр. потребители</t>
  </si>
  <si>
    <t>Разходи за издръжка и административни разходи ОА</t>
  </si>
  <si>
    <t>30 % от приходите за разпределение по населени места от наеми</t>
  </si>
  <si>
    <t xml:space="preserve">30% от приходите за разпределение по населени места от продажби </t>
  </si>
  <si>
    <t>Крапец</t>
  </si>
  <si>
    <t>Ваклино</t>
  </si>
  <si>
    <t>Граничар</t>
  </si>
  <si>
    <t>Езерец</t>
  </si>
  <si>
    <t>Тюленово</t>
  </si>
  <si>
    <t>Горун</t>
  </si>
  <si>
    <t>Горичане</t>
  </si>
  <si>
    <t>Черноморци</t>
  </si>
  <si>
    <t>Смин</t>
  </si>
  <si>
    <t>Захари Стояново</t>
  </si>
  <si>
    <t>Божаново</t>
  </si>
  <si>
    <t>Твърдица</t>
  </si>
  <si>
    <t>Пролез</t>
  </si>
  <si>
    <t>Шабла</t>
  </si>
  <si>
    <t>Дуранкулак</t>
  </si>
  <si>
    <t>Разходи за озеленяване</t>
  </si>
  <si>
    <t>Население по постоянен адрес</t>
  </si>
  <si>
    <t>Брой потребители ДСП</t>
  </si>
  <si>
    <t>0,5 щ. б/ка</t>
  </si>
  <si>
    <t>1 щ. б/ка</t>
  </si>
  <si>
    <t xml:space="preserve">% спрямо бр. деца и ученици </t>
  </si>
  <si>
    <t>Капиталови разходи/текущ ремонт - собствени</t>
  </si>
  <si>
    <t>Контрола</t>
  </si>
  <si>
    <t xml:space="preserve">Разходи за улично осветление  </t>
  </si>
  <si>
    <t xml:space="preserve">Рекапитулация - разходи - 30 % приходи </t>
  </si>
  <si>
    <t>Разходи за тъжни ритуали и поддръжка на гробищни паркове</t>
  </si>
  <si>
    <t>ОБЩО:</t>
  </si>
  <si>
    <t>Разходи за дофинансиране на ученически транспорт</t>
  </si>
  <si>
    <t>% спрямо население по постоянен адрес</t>
  </si>
  <si>
    <t>Справка за разпределението на 30 на сто от постъпленията, от продажбата на общински нефинансови активи за финансиране на изграждането, за основен и текущ ремонт на социалната и техническата инфраструктура на територията на съответното населено място и за разпределение на 30 на сто от постъпленията от разпореждането с друго общинско имущество от наем и аренда на земеделска земя, общинска собственост, за изпълнение на дейности от местно значение в съответното населено място</t>
  </si>
  <si>
    <t>Брой деца в ДГ</t>
  </si>
  <si>
    <t>Общински пътища</t>
  </si>
  <si>
    <t>ПРИЛОЖЕНИЕ № 15</t>
  </si>
  <si>
    <t>Брой пътуващи деца и ученици</t>
  </si>
  <si>
    <t>ПРИХОДИ ОТ НАЕМИ ПРОГНОЗА 2025 г.</t>
  </si>
  <si>
    <t>01-00</t>
  </si>
  <si>
    <t>02-00</t>
  </si>
  <si>
    <t>05-00</t>
  </si>
  <si>
    <t>10-00</t>
  </si>
  <si>
    <t>19-00</t>
  </si>
  <si>
    <t>51-55</t>
  </si>
  <si>
    <t>ОБЩИНА ШАБЛА - ПРОЕКТ!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</si>
</sst>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_ ;[Red]\-0.0000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0" xfId="0" applyBorder="1"/>
    <xf numFmtId="0" fontId="4" fillId="2" borderId="1" xfId="0" applyFont="1" applyFill="1" applyBorder="1" applyAlignment="1">
      <alignment horizontal="left" vertical="center"/>
    </xf>
    <xf numFmtId="0" fontId="0" fillId="2" borderId="0" xfId="0" applyFill="1"/>
    <xf numFmtId="0" fontId="0" fillId="2" borderId="0" xfId="0" applyFill="1" applyBorder="1"/>
    <xf numFmtId="0" fontId="5" fillId="0" borderId="1" xfId="0" applyFont="1" applyBorder="1"/>
    <xf numFmtId="10" fontId="5" fillId="0" borderId="1" xfId="0" applyNumberFormat="1" applyFont="1" applyBorder="1"/>
    <xf numFmtId="0" fontId="1" fillId="0" borderId="1" xfId="0" applyFont="1" applyBorder="1"/>
    <xf numFmtId="9" fontId="0" fillId="0" borderId="1" xfId="0" applyNumberFormat="1" applyBorder="1"/>
    <xf numFmtId="10" fontId="0" fillId="0" borderId="1" xfId="0" applyNumberFormat="1" applyBorder="1"/>
    <xf numFmtId="0" fontId="0" fillId="2" borderId="0" xfId="0" applyFill="1" applyAlignment="1">
      <alignment vertical="center"/>
    </xf>
    <xf numFmtId="0" fontId="0" fillId="0" borderId="0" xfId="0" applyBorder="1" applyAlignment="1">
      <alignment horizontal="right"/>
    </xf>
    <xf numFmtId="10" fontId="0" fillId="0" borderId="0" xfId="0" applyNumberFormat="1"/>
    <xf numFmtId="1" fontId="0" fillId="0" borderId="0" xfId="0" applyNumberFormat="1"/>
    <xf numFmtId="3" fontId="7" fillId="3" borderId="1" xfId="0" applyNumberFormat="1" applyFont="1" applyFill="1" applyBorder="1" applyProtection="1">
      <protection hidden="1"/>
    </xf>
    <xf numFmtId="3" fontId="0" fillId="0" borderId="0" xfId="0" applyNumberFormat="1"/>
    <xf numFmtId="3" fontId="7" fillId="2" borderId="1" xfId="0" applyNumberFormat="1" applyFont="1" applyFill="1" applyBorder="1" applyProtection="1">
      <protection hidden="1"/>
    </xf>
    <xf numFmtId="3" fontId="8" fillId="3" borderId="1" xfId="0" applyNumberFormat="1" applyFont="1" applyFill="1" applyBorder="1" applyProtection="1">
      <protection hidden="1"/>
    </xf>
    <xf numFmtId="3" fontId="1" fillId="0" borderId="0" xfId="0" applyNumberFormat="1" applyFont="1"/>
    <xf numFmtId="0" fontId="6" fillId="0" borderId="0" xfId="0" applyFont="1"/>
    <xf numFmtId="0" fontId="6" fillId="2" borderId="0" xfId="0" applyFont="1" applyFill="1"/>
    <xf numFmtId="0" fontId="1" fillId="0" borderId="0" xfId="0" applyFont="1"/>
    <xf numFmtId="0" fontId="9" fillId="0" borderId="0" xfId="0" applyFont="1" applyBorder="1"/>
    <xf numFmtId="0" fontId="9" fillId="2" borderId="0" xfId="0" applyFont="1" applyFill="1" applyBorder="1"/>
    <xf numFmtId="0" fontId="10" fillId="2" borderId="1" xfId="0" applyFont="1" applyFill="1" applyBorder="1" applyAlignment="1">
      <alignment horizontal="center" vertical="center" textRotation="90" wrapText="1"/>
    </xf>
    <xf numFmtId="3" fontId="11" fillId="2" borderId="1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/>
    <xf numFmtId="0" fontId="5" fillId="2" borderId="1" xfId="0" applyFont="1" applyFill="1" applyBorder="1"/>
    <xf numFmtId="0" fontId="6" fillId="2" borderId="1" xfId="0" applyFont="1" applyFill="1" applyBorder="1"/>
    <xf numFmtId="0" fontId="15" fillId="0" borderId="0" xfId="0" applyFont="1"/>
    <xf numFmtId="0" fontId="15" fillId="2" borderId="0" xfId="0" applyFont="1" applyFill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10" fontId="11" fillId="2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0" fontId="16" fillId="2" borderId="0" xfId="0" applyFont="1" applyFill="1" applyBorder="1"/>
    <xf numFmtId="3" fontId="7" fillId="4" borderId="1" xfId="0" applyNumberFormat="1" applyFont="1" applyFill="1" applyBorder="1" applyProtection="1">
      <protection hidden="1"/>
    </xf>
    <xf numFmtId="3" fontId="12" fillId="4" borderId="1" xfId="0" applyNumberFormat="1" applyFont="1" applyFill="1" applyBorder="1" applyProtection="1">
      <protection hidden="1"/>
    </xf>
    <xf numFmtId="0" fontId="0" fillId="4" borderId="0" xfId="0" applyFill="1"/>
    <xf numFmtId="3" fontId="1" fillId="4" borderId="0" xfId="0" applyNumberFormat="1" applyFont="1" applyFill="1"/>
    <xf numFmtId="0" fontId="0" fillId="4" borderId="1" xfId="0" applyFill="1" applyBorder="1"/>
    <xf numFmtId="10" fontId="0" fillId="4" borderId="1" xfId="0" applyNumberFormat="1" applyFill="1" applyBorder="1"/>
    <xf numFmtId="0" fontId="1" fillId="4" borderId="1" xfId="0" applyFont="1" applyFill="1" applyBorder="1"/>
    <xf numFmtId="49" fontId="17" fillId="3" borderId="1" xfId="0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/>
    <xf numFmtId="0" fontId="0" fillId="0" borderId="0" xfId="0" applyFill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3"/>
  <sheetViews>
    <sheetView tabSelected="1" zoomScaleNormal="100" workbookViewId="0">
      <selection activeCell="F30" sqref="F30"/>
    </sheetView>
  </sheetViews>
  <sheetFormatPr defaultRowHeight="15" x14ac:dyDescent="0.25"/>
  <cols>
    <col min="1" max="1" width="6" customWidth="1"/>
    <col min="2" max="2" width="17.85546875" customWidth="1"/>
    <col min="3" max="3" width="13.42578125" customWidth="1"/>
    <col min="4" max="4" width="9.140625" customWidth="1"/>
    <col min="5" max="6" width="8.28515625" customWidth="1"/>
    <col min="7" max="7" width="8.140625" customWidth="1"/>
    <col min="8" max="8" width="7.5703125" style="4" customWidth="1"/>
    <col min="9" max="9" width="8.140625" customWidth="1"/>
    <col min="10" max="10" width="8.85546875" customWidth="1"/>
    <col min="11" max="11" width="7.7109375" customWidth="1"/>
    <col min="12" max="12" width="8.28515625" customWidth="1"/>
    <col min="13" max="13" width="10.42578125" customWidth="1"/>
    <col min="14" max="14" width="7.85546875" customWidth="1"/>
    <col min="15" max="15" width="7" customWidth="1"/>
    <col min="16" max="16" width="7.85546875" customWidth="1"/>
    <col min="17" max="17" width="7.140625" customWidth="1"/>
    <col min="18" max="18" width="8.42578125" customWidth="1"/>
    <col min="19" max="19" width="8.140625" customWidth="1"/>
    <col min="20" max="20" width="9.42578125" customWidth="1"/>
    <col min="21" max="21" width="9.5703125" customWidth="1"/>
  </cols>
  <sheetData>
    <row r="1" spans="1:21" s="22" customFormat="1" x14ac:dyDescent="0.25">
      <c r="A1" s="53" t="s">
        <v>51</v>
      </c>
      <c r="B1" s="54"/>
      <c r="C1" s="55"/>
      <c r="D1" s="55"/>
      <c r="E1" s="20"/>
      <c r="F1" s="20"/>
      <c r="G1" s="20"/>
      <c r="H1" s="21"/>
      <c r="I1" s="20"/>
      <c r="J1" s="20"/>
      <c r="K1" s="20"/>
      <c r="L1" s="20"/>
      <c r="M1" s="20"/>
      <c r="N1" s="20"/>
      <c r="O1" s="20"/>
      <c r="P1" s="20"/>
      <c r="Q1" s="20"/>
      <c r="R1" s="20"/>
      <c r="S1" s="53" t="s">
        <v>42</v>
      </c>
      <c r="T1" s="54"/>
      <c r="U1" s="54"/>
    </row>
    <row r="2" spans="1:21" ht="61.5" customHeight="1" x14ac:dyDescent="0.25">
      <c r="A2" s="51" t="s">
        <v>39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21" x14ac:dyDescent="0.25">
      <c r="A3" s="31"/>
      <c r="B3" s="31"/>
      <c r="C3" s="31"/>
      <c r="D3" s="31"/>
      <c r="E3" s="31"/>
      <c r="F3" s="31"/>
      <c r="G3" s="31"/>
      <c r="H3" s="32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333.75" customHeight="1" x14ac:dyDescent="0.25">
      <c r="A4" s="33" t="s">
        <v>0</v>
      </c>
      <c r="B4" s="34" t="s">
        <v>1</v>
      </c>
      <c r="C4" s="35" t="s">
        <v>44</v>
      </c>
      <c r="D4" s="25" t="s">
        <v>8</v>
      </c>
      <c r="E4" s="25" t="s">
        <v>9</v>
      </c>
      <c r="F4" s="25" t="s">
        <v>7</v>
      </c>
      <c r="G4" s="25" t="s">
        <v>30</v>
      </c>
      <c r="H4" s="25" t="s">
        <v>37</v>
      </c>
      <c r="I4" s="25" t="s">
        <v>6</v>
      </c>
      <c r="J4" s="25" t="s">
        <v>2</v>
      </c>
      <c r="K4" s="25" t="s">
        <v>3</v>
      </c>
      <c r="L4" s="25" t="s">
        <v>33</v>
      </c>
      <c r="M4" s="25" t="s">
        <v>38</v>
      </c>
      <c r="N4" s="25" t="s">
        <v>25</v>
      </c>
      <c r="O4" s="25" t="s">
        <v>38</v>
      </c>
      <c r="P4" s="25" t="s">
        <v>35</v>
      </c>
      <c r="Q4" s="25" t="s">
        <v>4</v>
      </c>
      <c r="R4" s="25" t="s">
        <v>31</v>
      </c>
      <c r="S4" s="25" t="s">
        <v>5</v>
      </c>
      <c r="T4" s="25" t="s">
        <v>34</v>
      </c>
      <c r="U4" s="25" t="s">
        <v>32</v>
      </c>
    </row>
    <row r="5" spans="1:21" s="11" customFormat="1" ht="24.95" customHeight="1" x14ac:dyDescent="0.25">
      <c r="A5" s="36">
        <v>1</v>
      </c>
      <c r="B5" s="37" t="s">
        <v>10</v>
      </c>
      <c r="C5" s="26">
        <v>41000</v>
      </c>
      <c r="D5" s="26">
        <f>C5*0.3</f>
        <v>12300</v>
      </c>
      <c r="E5" s="26">
        <v>29000</v>
      </c>
      <c r="F5" s="49">
        <v>5000</v>
      </c>
      <c r="G5" s="38">
        <f>Лист2!I7</f>
        <v>0.24285714285714285</v>
      </c>
      <c r="H5" s="26">
        <f>H$19*G5</f>
        <v>14498.571428571428</v>
      </c>
      <c r="I5" s="38">
        <f>Лист2!G7</f>
        <v>7.5342465753424653E-2</v>
      </c>
      <c r="J5" s="26">
        <f>J$19*I5</f>
        <v>21028.835616438355</v>
      </c>
      <c r="K5" s="49">
        <v>250</v>
      </c>
      <c r="L5" s="26">
        <v>27400</v>
      </c>
      <c r="M5" s="38" t="s">
        <v>28</v>
      </c>
      <c r="N5" s="26">
        <v>9910</v>
      </c>
      <c r="O5" s="38">
        <f>Лист2!E7</f>
        <v>5.0786838340486411E-2</v>
      </c>
      <c r="P5" s="26">
        <f>P$19*O5</f>
        <v>3631.2589413447786</v>
      </c>
      <c r="Q5" s="49">
        <v>9000</v>
      </c>
      <c r="R5" s="26">
        <v>32440</v>
      </c>
      <c r="S5" s="27">
        <f>F5+H5+J5+K5+L5+N5+P5+Q5+R5</f>
        <v>123158.66598635455</v>
      </c>
      <c r="T5" s="27">
        <f t="shared" ref="T5:T17" si="0">D5+E5-S5</f>
        <v>-81858.66598635455</v>
      </c>
      <c r="U5" s="39" t="b">
        <f>T5&gt;0</f>
        <v>0</v>
      </c>
    </row>
    <row r="6" spans="1:21" s="4" customFormat="1" ht="24.95" customHeight="1" x14ac:dyDescent="0.25">
      <c r="A6" s="36">
        <f>A5+1</f>
        <v>2</v>
      </c>
      <c r="B6" s="37" t="s">
        <v>11</v>
      </c>
      <c r="C6" s="26">
        <v>1600</v>
      </c>
      <c r="D6" s="26">
        <v>360</v>
      </c>
      <c r="E6" s="26"/>
      <c r="F6" s="49">
        <v>3000</v>
      </c>
      <c r="G6" s="38">
        <f>Лист2!I8</f>
        <v>0.1</v>
      </c>
      <c r="H6" s="26">
        <f t="shared" ref="H6:H17" si="1">H$19*G6</f>
        <v>5970</v>
      </c>
      <c r="I6" s="38">
        <f>Лист2!G8</f>
        <v>5.4794520547945202E-2</v>
      </c>
      <c r="J6" s="26">
        <f t="shared" ref="J6:J17" si="2">J$19*I6</f>
        <v>15293.698630136985</v>
      </c>
      <c r="K6" s="49">
        <v>250</v>
      </c>
      <c r="L6" s="26">
        <v>10000</v>
      </c>
      <c r="M6" s="38" t="s">
        <v>28</v>
      </c>
      <c r="N6" s="26">
        <v>11280</v>
      </c>
      <c r="O6" s="38">
        <f>Лист2!E8</f>
        <v>2.6227944682880304E-2</v>
      </c>
      <c r="P6" s="26">
        <f t="shared" ref="P6:P17" si="3">P$19*O6</f>
        <v>1875.2980448259418</v>
      </c>
      <c r="Q6" s="49">
        <v>1500</v>
      </c>
      <c r="R6" s="26"/>
      <c r="S6" s="27">
        <f t="shared" ref="S6:S17" si="4">F6+H6+J6+K6+L6+N6+P6+Q6+R6</f>
        <v>49168.996674962924</v>
      </c>
      <c r="T6" s="27">
        <f t="shared" si="0"/>
        <v>-48808.996674962924</v>
      </c>
      <c r="U6" s="39" t="b">
        <f t="shared" ref="U6:U17" si="5">T6&gt;0</f>
        <v>0</v>
      </c>
    </row>
    <row r="7" spans="1:21" s="4" customFormat="1" ht="24.95" customHeight="1" x14ac:dyDescent="0.25">
      <c r="A7" s="36">
        <f t="shared" ref="A7:A16" si="6">A6+1</f>
        <v>3</v>
      </c>
      <c r="B7" s="37" t="s">
        <v>12</v>
      </c>
      <c r="C7" s="26">
        <v>9300</v>
      </c>
      <c r="D7" s="26">
        <f t="shared" ref="D7:D17" si="7">C7*0.3</f>
        <v>2790</v>
      </c>
      <c r="E7" s="26"/>
      <c r="F7" s="49">
        <v>3000</v>
      </c>
      <c r="G7" s="38">
        <f>Лист2!I9</f>
        <v>0.1</v>
      </c>
      <c r="H7" s="26">
        <f t="shared" si="1"/>
        <v>5970</v>
      </c>
      <c r="I7" s="38">
        <f>Лист2!G9</f>
        <v>2.0547945205479451E-2</v>
      </c>
      <c r="J7" s="26">
        <f t="shared" si="2"/>
        <v>5735.1369863013697</v>
      </c>
      <c r="K7" s="49">
        <v>250</v>
      </c>
      <c r="L7" s="26">
        <v>16200</v>
      </c>
      <c r="M7" s="38" t="s">
        <v>29</v>
      </c>
      <c r="N7" s="26">
        <v>20490</v>
      </c>
      <c r="O7" s="38">
        <f>Лист2!E9</f>
        <v>3.1235097758702909E-2</v>
      </c>
      <c r="P7" s="26">
        <f t="shared" si="3"/>
        <v>2233.3094897472579</v>
      </c>
      <c r="Q7" s="49">
        <v>1500</v>
      </c>
      <c r="R7" s="26"/>
      <c r="S7" s="27">
        <f t="shared" si="4"/>
        <v>55378.446476048623</v>
      </c>
      <c r="T7" s="27">
        <f t="shared" si="0"/>
        <v>-52588.446476048623</v>
      </c>
      <c r="U7" s="39" t="b">
        <f t="shared" si="5"/>
        <v>0</v>
      </c>
    </row>
    <row r="8" spans="1:21" s="4" customFormat="1" ht="24.95" customHeight="1" x14ac:dyDescent="0.25">
      <c r="A8" s="36">
        <f t="shared" si="6"/>
        <v>4</v>
      </c>
      <c r="B8" s="37" t="s">
        <v>13</v>
      </c>
      <c r="C8" s="26">
        <v>5000</v>
      </c>
      <c r="D8" s="26">
        <f t="shared" si="7"/>
        <v>1500</v>
      </c>
      <c r="E8" s="26">
        <v>8500</v>
      </c>
      <c r="F8" s="49">
        <v>2000</v>
      </c>
      <c r="G8" s="38">
        <f>Лист2!I10</f>
        <v>4.2857142857142858E-2</v>
      </c>
      <c r="H8" s="26">
        <f t="shared" si="1"/>
        <v>2558.5714285714284</v>
      </c>
      <c r="I8" s="38">
        <f>Лист2!G10</f>
        <v>4.7945205479452052E-2</v>
      </c>
      <c r="J8" s="26">
        <f t="shared" si="2"/>
        <v>13381.986301369861</v>
      </c>
      <c r="K8" s="49">
        <v>250</v>
      </c>
      <c r="L8" s="26">
        <v>22100</v>
      </c>
      <c r="M8" s="38">
        <f>O8</f>
        <v>1.692894611349547E-2</v>
      </c>
      <c r="N8" s="26">
        <f>N$20*M8</f>
        <v>1896.8884120171674</v>
      </c>
      <c r="O8" s="38">
        <f>Лист2!E10</f>
        <v>1.692894611349547E-2</v>
      </c>
      <c r="P8" s="26">
        <f t="shared" si="3"/>
        <v>1210.4196471149262</v>
      </c>
      <c r="Q8" s="49">
        <v>6000</v>
      </c>
      <c r="R8" s="26">
        <v>10180</v>
      </c>
      <c r="S8" s="27">
        <f t="shared" si="4"/>
        <v>59577.865789073381</v>
      </c>
      <c r="T8" s="27">
        <f t="shared" si="0"/>
        <v>-49577.865789073381</v>
      </c>
      <c r="U8" s="39" t="b">
        <f t="shared" si="5"/>
        <v>0</v>
      </c>
    </row>
    <row r="9" spans="1:21" s="4" customFormat="1" ht="24.95" customHeight="1" x14ac:dyDescent="0.25">
      <c r="A9" s="36">
        <f t="shared" si="6"/>
        <v>5</v>
      </c>
      <c r="B9" s="37" t="s">
        <v>14</v>
      </c>
      <c r="C9" s="26">
        <v>34000</v>
      </c>
      <c r="D9" s="26">
        <f t="shared" si="7"/>
        <v>10200</v>
      </c>
      <c r="E9" s="26"/>
      <c r="F9" s="49">
        <v>2000</v>
      </c>
      <c r="G9" s="38">
        <f>Лист2!I11</f>
        <v>0</v>
      </c>
      <c r="H9" s="26">
        <f t="shared" si="1"/>
        <v>0</v>
      </c>
      <c r="I9" s="38">
        <f>Лист2!G11</f>
        <v>0</v>
      </c>
      <c r="J9" s="26"/>
      <c r="K9" s="49">
        <v>250</v>
      </c>
      <c r="L9" s="26">
        <v>8500</v>
      </c>
      <c r="M9" s="38">
        <f t="shared" ref="M9:M17" si="8">O9</f>
        <v>7.8683834048640915E-3</v>
      </c>
      <c r="N9" s="26">
        <f t="shared" ref="N9:N17" si="9">N$20*M9</f>
        <v>881.65236051502143</v>
      </c>
      <c r="O9" s="38">
        <f>Лист2!E11</f>
        <v>7.8683834048640915E-3</v>
      </c>
      <c r="P9" s="26">
        <f t="shared" si="3"/>
        <v>562.58941344778259</v>
      </c>
      <c r="Q9" s="49">
        <v>4500</v>
      </c>
      <c r="R9" s="26">
        <v>300</v>
      </c>
      <c r="S9" s="27">
        <f t="shared" si="4"/>
        <v>16994.241773962804</v>
      </c>
      <c r="T9" s="27">
        <f t="shared" si="0"/>
        <v>-6794.2417739628036</v>
      </c>
      <c r="U9" s="39" t="b">
        <f t="shared" si="5"/>
        <v>0</v>
      </c>
    </row>
    <row r="10" spans="1:21" s="4" customFormat="1" ht="24.95" customHeight="1" x14ac:dyDescent="0.25">
      <c r="A10" s="36">
        <f t="shared" si="6"/>
        <v>6</v>
      </c>
      <c r="B10" s="37" t="s">
        <v>15</v>
      </c>
      <c r="C10" s="26">
        <v>18000</v>
      </c>
      <c r="D10" s="26">
        <f t="shared" si="7"/>
        <v>5400</v>
      </c>
      <c r="E10" s="26"/>
      <c r="F10" s="49">
        <v>2000</v>
      </c>
      <c r="G10" s="38">
        <f>Лист2!I12</f>
        <v>4.2857142857142858E-2</v>
      </c>
      <c r="H10" s="26">
        <f t="shared" si="1"/>
        <v>2558.5714285714284</v>
      </c>
      <c r="I10" s="38">
        <f>Лист2!G12</f>
        <v>1.3698630136986301E-2</v>
      </c>
      <c r="J10" s="26"/>
      <c r="K10" s="49">
        <v>250</v>
      </c>
      <c r="L10" s="26">
        <v>5900</v>
      </c>
      <c r="M10" s="38">
        <f t="shared" si="8"/>
        <v>1.2875536480686695E-2</v>
      </c>
      <c r="N10" s="26">
        <f t="shared" si="9"/>
        <v>1442.7038626609442</v>
      </c>
      <c r="O10" s="38">
        <f>Лист2!E12</f>
        <v>1.2875536480686695E-2</v>
      </c>
      <c r="P10" s="26">
        <f t="shared" si="3"/>
        <v>920.60085836909866</v>
      </c>
      <c r="Q10" s="49">
        <v>1200</v>
      </c>
      <c r="R10" s="26">
        <v>300</v>
      </c>
      <c r="S10" s="27">
        <f t="shared" si="4"/>
        <v>14571.87614960147</v>
      </c>
      <c r="T10" s="27">
        <f t="shared" si="0"/>
        <v>-9171.8761496014704</v>
      </c>
      <c r="U10" s="39" t="b">
        <f t="shared" si="5"/>
        <v>0</v>
      </c>
    </row>
    <row r="11" spans="1:21" s="4" customFormat="1" ht="24.95" customHeight="1" x14ac:dyDescent="0.25">
      <c r="A11" s="36">
        <f t="shared" si="6"/>
        <v>7</v>
      </c>
      <c r="B11" s="37" t="s">
        <v>16</v>
      </c>
      <c r="C11" s="26">
        <v>37000</v>
      </c>
      <c r="D11" s="26">
        <f t="shared" si="7"/>
        <v>11100</v>
      </c>
      <c r="E11" s="26"/>
      <c r="F11" s="49">
        <v>2000</v>
      </c>
      <c r="G11" s="38">
        <f>Лист2!I13</f>
        <v>0</v>
      </c>
      <c r="H11" s="26">
        <f t="shared" si="1"/>
        <v>0</v>
      </c>
      <c r="I11" s="38">
        <f>Лист2!G13</f>
        <v>1.3698630136986301E-2</v>
      </c>
      <c r="J11" s="26">
        <f t="shared" si="2"/>
        <v>3823.4246575342463</v>
      </c>
      <c r="K11" s="49">
        <v>250</v>
      </c>
      <c r="L11" s="26">
        <v>8800</v>
      </c>
      <c r="M11" s="38">
        <f t="shared" si="8"/>
        <v>9.5374344301382922E-3</v>
      </c>
      <c r="N11" s="26">
        <f t="shared" si="9"/>
        <v>1068.6695278969955</v>
      </c>
      <c r="O11" s="38">
        <f>Лист2!E13</f>
        <v>9.5374344301382922E-3</v>
      </c>
      <c r="P11" s="26">
        <f t="shared" si="3"/>
        <v>681.92656175488787</v>
      </c>
      <c r="Q11" s="49">
        <v>1200</v>
      </c>
      <c r="R11" s="26"/>
      <c r="S11" s="27">
        <f t="shared" si="4"/>
        <v>17824.020747186129</v>
      </c>
      <c r="T11" s="27">
        <f t="shared" si="0"/>
        <v>-6724.0207471861286</v>
      </c>
      <c r="U11" s="39" t="b">
        <f t="shared" si="5"/>
        <v>0</v>
      </c>
    </row>
    <row r="12" spans="1:21" s="4" customFormat="1" ht="24.95" customHeight="1" x14ac:dyDescent="0.25">
      <c r="A12" s="36">
        <f t="shared" si="6"/>
        <v>8</v>
      </c>
      <c r="B12" s="37" t="s">
        <v>17</v>
      </c>
      <c r="C12" s="26">
        <v>37700</v>
      </c>
      <c r="D12" s="26">
        <f t="shared" si="7"/>
        <v>11310</v>
      </c>
      <c r="E12" s="26"/>
      <c r="F12" s="49">
        <v>2400</v>
      </c>
      <c r="G12" s="38">
        <f>Лист2!I14</f>
        <v>0</v>
      </c>
      <c r="H12" s="26">
        <f t="shared" si="1"/>
        <v>0</v>
      </c>
      <c r="I12" s="38">
        <f>Лист2!G14</f>
        <v>1.3698630136986301E-2</v>
      </c>
      <c r="J12" s="26">
        <f t="shared" si="2"/>
        <v>3823.4246575342463</v>
      </c>
      <c r="K12" s="49"/>
      <c r="L12" s="26">
        <v>5400</v>
      </c>
      <c r="M12" s="38">
        <f t="shared" si="8"/>
        <v>6.914639961850262E-3</v>
      </c>
      <c r="N12" s="26">
        <f t="shared" si="9"/>
        <v>774.78540772532187</v>
      </c>
      <c r="O12" s="38">
        <f>Лист2!E14</f>
        <v>6.914639961850262E-3</v>
      </c>
      <c r="P12" s="26">
        <f t="shared" si="3"/>
        <v>494.39675727229371</v>
      </c>
      <c r="Q12" s="49">
        <v>1200</v>
      </c>
      <c r="R12" s="26">
        <v>200</v>
      </c>
      <c r="S12" s="27">
        <f t="shared" si="4"/>
        <v>14292.606822531861</v>
      </c>
      <c r="T12" s="27">
        <f t="shared" si="0"/>
        <v>-2982.6068225318613</v>
      </c>
      <c r="U12" s="39" t="b">
        <f t="shared" si="5"/>
        <v>0</v>
      </c>
    </row>
    <row r="13" spans="1:21" s="4" customFormat="1" ht="24.95" customHeight="1" x14ac:dyDescent="0.25">
      <c r="A13" s="36">
        <f t="shared" si="6"/>
        <v>9</v>
      </c>
      <c r="B13" s="37" t="s">
        <v>18</v>
      </c>
      <c r="C13" s="26">
        <v>19000</v>
      </c>
      <c r="D13" s="26">
        <f t="shared" si="7"/>
        <v>5700</v>
      </c>
      <c r="E13" s="26"/>
      <c r="F13" s="49">
        <v>2000</v>
      </c>
      <c r="G13" s="38">
        <f>Лист2!I15</f>
        <v>0</v>
      </c>
      <c r="H13" s="26">
        <f t="shared" si="1"/>
        <v>0</v>
      </c>
      <c r="I13" s="38">
        <f>Лист2!G15</f>
        <v>1.3698630136986301E-2</v>
      </c>
      <c r="J13" s="26">
        <f t="shared" si="2"/>
        <v>3823.4246575342463</v>
      </c>
      <c r="K13" s="49"/>
      <c r="L13" s="26">
        <v>5700</v>
      </c>
      <c r="M13" s="38">
        <f t="shared" si="8"/>
        <v>9.7758702908917507E-3</v>
      </c>
      <c r="N13" s="26">
        <f t="shared" si="9"/>
        <v>1095.3862660944208</v>
      </c>
      <c r="O13" s="38">
        <f>Лист2!E15</f>
        <v>9.7758702908917507E-3</v>
      </c>
      <c r="P13" s="26">
        <f t="shared" si="3"/>
        <v>698.97472579876012</v>
      </c>
      <c r="Q13" s="49">
        <v>1200</v>
      </c>
      <c r="R13" s="26">
        <v>200</v>
      </c>
      <c r="S13" s="27">
        <f t="shared" si="4"/>
        <v>14717.785649427427</v>
      </c>
      <c r="T13" s="27">
        <f t="shared" si="0"/>
        <v>-9017.7856494274274</v>
      </c>
      <c r="U13" s="39" t="b">
        <f t="shared" si="5"/>
        <v>0</v>
      </c>
    </row>
    <row r="14" spans="1:21" s="4" customFormat="1" ht="24.95" customHeight="1" x14ac:dyDescent="0.25">
      <c r="A14" s="36">
        <f t="shared" si="6"/>
        <v>10</v>
      </c>
      <c r="B14" s="37" t="s">
        <v>19</v>
      </c>
      <c r="C14" s="26">
        <v>124000</v>
      </c>
      <c r="D14" s="26">
        <f t="shared" si="7"/>
        <v>37200</v>
      </c>
      <c r="E14" s="26"/>
      <c r="F14" s="49">
        <v>5500</v>
      </c>
      <c r="G14" s="38">
        <f>Лист2!I16</f>
        <v>5.7142857142857141E-2</v>
      </c>
      <c r="H14" s="26">
        <f t="shared" si="1"/>
        <v>3411.4285714285711</v>
      </c>
      <c r="I14" s="38">
        <f>Лист2!G16</f>
        <v>6.8493150684931503E-3</v>
      </c>
      <c r="J14" s="26">
        <f t="shared" si="2"/>
        <v>1911.7123287671232</v>
      </c>
      <c r="K14" s="49">
        <v>250</v>
      </c>
      <c r="L14" s="26">
        <v>9100</v>
      </c>
      <c r="M14" s="38">
        <f t="shared" si="8"/>
        <v>1.6452074391988557E-2</v>
      </c>
      <c r="N14" s="26">
        <f t="shared" si="9"/>
        <v>1843.4549356223179</v>
      </c>
      <c r="O14" s="38">
        <f>Лист2!E16</f>
        <v>1.6452074391988557E-2</v>
      </c>
      <c r="P14" s="26">
        <f t="shared" si="3"/>
        <v>1176.3233190271817</v>
      </c>
      <c r="Q14" s="49">
        <v>1200</v>
      </c>
      <c r="R14" s="26">
        <v>200</v>
      </c>
      <c r="S14" s="27">
        <f t="shared" si="4"/>
        <v>24592.919154845193</v>
      </c>
      <c r="T14" s="27">
        <f t="shared" si="0"/>
        <v>12607.080845154807</v>
      </c>
      <c r="U14" s="39" t="b">
        <f t="shared" si="5"/>
        <v>1</v>
      </c>
    </row>
    <row r="15" spans="1:21" s="4" customFormat="1" ht="24.95" customHeight="1" x14ac:dyDescent="0.25">
      <c r="A15" s="36">
        <f t="shared" si="6"/>
        <v>11</v>
      </c>
      <c r="B15" s="37" t="s">
        <v>20</v>
      </c>
      <c r="C15" s="26">
        <v>9000</v>
      </c>
      <c r="D15" s="26">
        <f t="shared" si="7"/>
        <v>2700</v>
      </c>
      <c r="E15" s="26"/>
      <c r="F15" s="49">
        <v>600</v>
      </c>
      <c r="G15" s="38">
        <f>Лист2!I17</f>
        <v>0</v>
      </c>
      <c r="H15" s="26">
        <f t="shared" si="1"/>
        <v>0</v>
      </c>
      <c r="I15" s="38">
        <f>Лист2!G17</f>
        <v>0</v>
      </c>
      <c r="J15" s="26">
        <f t="shared" si="2"/>
        <v>0</v>
      </c>
      <c r="K15" s="49"/>
      <c r="L15" s="26">
        <v>2800</v>
      </c>
      <c r="M15" s="38">
        <f t="shared" si="8"/>
        <v>7.1530758226037196E-4</v>
      </c>
      <c r="N15" s="26">
        <f t="shared" si="9"/>
        <v>80.150214592274679</v>
      </c>
      <c r="O15" s="38">
        <f>Лист2!E17</f>
        <v>7.1530758226037196E-4</v>
      </c>
      <c r="P15" s="26">
        <f t="shared" si="3"/>
        <v>51.144492131616595</v>
      </c>
      <c r="Q15" s="49"/>
      <c r="R15" s="26"/>
      <c r="S15" s="27">
        <f t="shared" si="4"/>
        <v>3531.2947067238911</v>
      </c>
      <c r="T15" s="27">
        <f t="shared" si="0"/>
        <v>-831.29470672389107</v>
      </c>
      <c r="U15" s="39" t="b">
        <f t="shared" si="5"/>
        <v>0</v>
      </c>
    </row>
    <row r="16" spans="1:21" s="4" customFormat="1" ht="24.95" customHeight="1" x14ac:dyDescent="0.25">
      <c r="A16" s="36">
        <f t="shared" si="6"/>
        <v>12</v>
      </c>
      <c r="B16" s="37" t="s">
        <v>21</v>
      </c>
      <c r="C16" s="26">
        <v>6000</v>
      </c>
      <c r="D16" s="26">
        <f t="shared" si="7"/>
        <v>1800</v>
      </c>
      <c r="E16" s="26"/>
      <c r="F16" s="49">
        <v>100</v>
      </c>
      <c r="G16" s="38">
        <f>Лист2!I18</f>
        <v>0</v>
      </c>
      <c r="H16" s="26">
        <f t="shared" si="1"/>
        <v>0</v>
      </c>
      <c r="I16" s="38">
        <f>Лист2!G18</f>
        <v>0</v>
      </c>
      <c r="J16" s="26">
        <f t="shared" si="2"/>
        <v>0</v>
      </c>
      <c r="K16" s="49"/>
      <c r="L16" s="26">
        <v>2200</v>
      </c>
      <c r="M16" s="38">
        <f t="shared" si="8"/>
        <v>2.1459227467811159E-3</v>
      </c>
      <c r="N16" s="26">
        <f t="shared" si="9"/>
        <v>240.45064377682402</v>
      </c>
      <c r="O16" s="38">
        <f>Лист2!E18</f>
        <v>2.1459227467811159E-3</v>
      </c>
      <c r="P16" s="26">
        <f t="shared" si="3"/>
        <v>153.43347639484978</v>
      </c>
      <c r="Q16" s="49"/>
      <c r="R16" s="26"/>
      <c r="S16" s="27">
        <f t="shared" si="4"/>
        <v>2693.8841201716741</v>
      </c>
      <c r="T16" s="27">
        <f t="shared" si="0"/>
        <v>-893.88412017167411</v>
      </c>
      <c r="U16" s="39" t="b">
        <f t="shared" si="5"/>
        <v>0</v>
      </c>
    </row>
    <row r="17" spans="1:21" s="4" customFormat="1" ht="24.95" customHeight="1" x14ac:dyDescent="0.25">
      <c r="A17" s="36">
        <v>13</v>
      </c>
      <c r="B17" s="37" t="s">
        <v>22</v>
      </c>
      <c r="C17" s="26">
        <v>82000</v>
      </c>
      <c r="D17" s="26">
        <f t="shared" si="7"/>
        <v>24600</v>
      </c>
      <c r="E17" s="26"/>
      <c r="F17" s="49">
        <v>5000</v>
      </c>
      <c r="G17" s="38">
        <f>Лист2!I19</f>
        <v>0</v>
      </c>
      <c r="H17" s="26">
        <f t="shared" si="1"/>
        <v>0</v>
      </c>
      <c r="I17" s="38">
        <f>Лист2!G19</f>
        <v>6.8493150684931503E-3</v>
      </c>
      <c r="J17" s="26">
        <f t="shared" si="2"/>
        <v>1911.7123287671232</v>
      </c>
      <c r="K17" s="49"/>
      <c r="L17" s="26">
        <v>8300</v>
      </c>
      <c r="M17" s="38">
        <f t="shared" si="8"/>
        <v>2.6227944682880307E-3</v>
      </c>
      <c r="N17" s="26">
        <f t="shared" si="9"/>
        <v>293.88412017167383</v>
      </c>
      <c r="O17" s="38">
        <f>Лист2!E19</f>
        <v>2.6227944682880307E-3</v>
      </c>
      <c r="P17" s="26">
        <f t="shared" si="3"/>
        <v>187.52980448259419</v>
      </c>
      <c r="Q17" s="49">
        <v>1200</v>
      </c>
      <c r="R17" s="26"/>
      <c r="S17" s="27">
        <f t="shared" si="4"/>
        <v>16893.126253421389</v>
      </c>
      <c r="T17" s="27">
        <f t="shared" si="0"/>
        <v>7706.8737465786107</v>
      </c>
      <c r="U17" s="39" t="b">
        <f t="shared" si="5"/>
        <v>1</v>
      </c>
    </row>
    <row r="18" spans="1:21" s="4" customFormat="1" ht="24.95" customHeight="1" x14ac:dyDescent="0.25">
      <c r="A18" s="50" t="s">
        <v>36</v>
      </c>
      <c r="B18" s="50"/>
      <c r="C18" s="27">
        <f>SUM(C5:C17)</f>
        <v>423600</v>
      </c>
      <c r="D18" s="27">
        <f>SUM(D5:D17)</f>
        <v>126960</v>
      </c>
      <c r="E18" s="27">
        <f>SUM(E5:E17)</f>
        <v>37500</v>
      </c>
      <c r="F18" s="27">
        <f>SUM( F5:F17)</f>
        <v>34600</v>
      </c>
      <c r="G18" s="27"/>
      <c r="H18" s="27">
        <f t="shared" ref="H18:J18" si="10">SUM(H5:H17)</f>
        <v>34967.142857142855</v>
      </c>
      <c r="I18" s="27"/>
      <c r="J18" s="27">
        <f t="shared" si="10"/>
        <v>70733.356164383571</v>
      </c>
      <c r="K18" s="27">
        <f>SUM( K5:K17)</f>
        <v>2000</v>
      </c>
      <c r="L18" s="27">
        <f>SUM(L5:L17)</f>
        <v>132400</v>
      </c>
      <c r="M18" s="27"/>
      <c r="N18" s="27">
        <f>SUM(N5:N17)</f>
        <v>51298.02575107295</v>
      </c>
      <c r="O18" s="27"/>
      <c r="P18" s="27">
        <f>SUM(P5:P17)</f>
        <v>13877.20553171197</v>
      </c>
      <c r="Q18" s="27">
        <f>SUM(Q8:Q17)</f>
        <v>17700</v>
      </c>
      <c r="R18" s="27">
        <f>SUM( R5:R17)</f>
        <v>43820</v>
      </c>
      <c r="S18" s="27">
        <f>SUM( S5:S17)</f>
        <v>413395.73030431126</v>
      </c>
      <c r="T18" s="27">
        <f>SUM( T5:T17)</f>
        <v>-248935.73030431132</v>
      </c>
      <c r="U18" s="27"/>
    </row>
    <row r="19" spans="1:21" ht="15.75" x14ac:dyDescent="0.25">
      <c r="A19" s="23"/>
      <c r="B19" s="23"/>
      <c r="C19" s="23"/>
      <c r="D19" s="23"/>
      <c r="E19" s="23"/>
      <c r="F19" s="23"/>
      <c r="G19" s="24"/>
      <c r="H19" s="40">
        <v>59700</v>
      </c>
      <c r="I19" s="24"/>
      <c r="J19" s="40">
        <v>279110</v>
      </c>
      <c r="K19" s="24"/>
      <c r="L19" s="24"/>
      <c r="M19" s="24"/>
      <c r="N19" s="24"/>
      <c r="O19" s="24"/>
      <c r="P19" s="40">
        <v>71500</v>
      </c>
      <c r="Q19" s="24"/>
      <c r="R19" s="24"/>
      <c r="S19" s="23"/>
      <c r="T19" s="23"/>
      <c r="U19" s="23"/>
    </row>
    <row r="20" spans="1:21" ht="15.75" x14ac:dyDescent="0.25">
      <c r="A20" s="23"/>
      <c r="B20" s="23"/>
      <c r="C20" s="23"/>
      <c r="D20" s="23"/>
      <c r="E20" s="23"/>
      <c r="F20" s="23"/>
      <c r="G20" s="24"/>
      <c r="H20" s="24"/>
      <c r="I20" s="24"/>
      <c r="J20" s="24"/>
      <c r="K20" s="24"/>
      <c r="L20" s="24"/>
      <c r="M20" s="24"/>
      <c r="N20" s="24">
        <v>112050</v>
      </c>
      <c r="O20" s="24"/>
      <c r="P20" s="24"/>
      <c r="Q20" s="24"/>
      <c r="R20" s="24"/>
      <c r="S20" s="23"/>
      <c r="T20" s="23"/>
      <c r="U20" s="23"/>
    </row>
    <row r="21" spans="1:21" x14ac:dyDescent="0.25">
      <c r="A21" s="2"/>
      <c r="B21" s="2"/>
      <c r="C21" s="12"/>
      <c r="D21" s="2"/>
      <c r="E21" s="2"/>
      <c r="F21" s="2"/>
      <c r="G21" s="2"/>
      <c r="H21" s="5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x14ac:dyDescent="0.25">
      <c r="A22" s="2"/>
      <c r="B22" s="2"/>
      <c r="C22" s="2"/>
      <c r="D22" s="2"/>
      <c r="E22" s="2"/>
      <c r="F22" s="2"/>
      <c r="G22" s="2"/>
      <c r="H22" s="5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x14ac:dyDescent="0.25">
      <c r="A23" s="2"/>
      <c r="B23" s="2"/>
      <c r="C23" s="2"/>
      <c r="D23" s="2"/>
      <c r="E23" s="2"/>
      <c r="F23" s="2"/>
      <c r="G23" s="2"/>
      <c r="H23" s="5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x14ac:dyDescent="0.25">
      <c r="A24" s="2"/>
      <c r="B24" s="2"/>
      <c r="C24" s="2"/>
      <c r="D24" s="2"/>
      <c r="E24" s="2"/>
      <c r="F24" s="2"/>
      <c r="G24" s="2"/>
      <c r="H24" s="5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x14ac:dyDescent="0.25">
      <c r="A25" s="2"/>
      <c r="B25" s="2"/>
      <c r="C25" s="2"/>
      <c r="D25" s="2"/>
      <c r="E25" s="2"/>
      <c r="F25" s="2"/>
      <c r="G25" s="2"/>
      <c r="H25" s="5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x14ac:dyDescent="0.25">
      <c r="A26" s="2"/>
      <c r="B26" s="2"/>
      <c r="C26" s="2"/>
      <c r="D26" s="2"/>
      <c r="E26" s="2"/>
      <c r="F26" s="2"/>
      <c r="G26" s="2"/>
      <c r="H26" s="5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x14ac:dyDescent="0.25">
      <c r="A27" s="2"/>
      <c r="B27" s="2"/>
      <c r="C27" s="2"/>
      <c r="D27" s="2"/>
      <c r="E27" s="2"/>
      <c r="F27" s="2"/>
      <c r="G27" s="2"/>
      <c r="H27" s="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x14ac:dyDescent="0.25">
      <c r="A28" s="2"/>
      <c r="B28" s="2"/>
      <c r="C28" s="2"/>
      <c r="D28" s="2"/>
      <c r="E28" s="2"/>
      <c r="F28" s="2"/>
      <c r="G28" s="2"/>
      <c r="H28" s="5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x14ac:dyDescent="0.25">
      <c r="A29" s="2"/>
      <c r="B29" s="2"/>
      <c r="C29" s="2"/>
      <c r="D29" s="2"/>
      <c r="E29" s="2"/>
      <c r="F29" s="2"/>
      <c r="G29" s="2"/>
      <c r="H29" s="5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x14ac:dyDescent="0.25">
      <c r="A30" s="2"/>
      <c r="B30" s="2"/>
      <c r="C30" s="2"/>
      <c r="D30" s="2"/>
      <c r="E30" s="2"/>
      <c r="F30" s="2"/>
      <c r="G30" s="2"/>
      <c r="H30" s="5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25">
      <c r="A31" s="2"/>
      <c r="B31" s="2"/>
      <c r="C31" s="2"/>
      <c r="D31" s="2"/>
      <c r="E31" s="2"/>
      <c r="F31" s="2"/>
      <c r="G31" s="2"/>
      <c r="H31" s="5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x14ac:dyDescent="0.25">
      <c r="A32" s="2"/>
      <c r="B32" s="2"/>
      <c r="C32" s="2"/>
      <c r="D32" s="2"/>
      <c r="E32" s="2"/>
      <c r="F32" s="2"/>
      <c r="G32" s="2"/>
      <c r="H32" s="5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x14ac:dyDescent="0.25">
      <c r="A33" s="2"/>
      <c r="B33" s="2"/>
      <c r="C33" s="2"/>
      <c r="D33" s="2"/>
      <c r="E33" s="2"/>
      <c r="F33" s="2"/>
      <c r="G33" s="2"/>
      <c r="H33" s="5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x14ac:dyDescent="0.25">
      <c r="A34" s="2"/>
      <c r="B34" s="2"/>
      <c r="C34" s="2"/>
      <c r="D34" s="2"/>
      <c r="E34" s="2"/>
      <c r="F34" s="2"/>
      <c r="G34" s="2"/>
      <c r="H34" s="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x14ac:dyDescent="0.25">
      <c r="A35" s="2"/>
      <c r="B35" s="2"/>
      <c r="C35" s="2"/>
      <c r="D35" s="2"/>
      <c r="E35" s="2"/>
      <c r="F35" s="2"/>
      <c r="G35" s="2"/>
      <c r="H35" s="5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x14ac:dyDescent="0.25">
      <c r="A36" s="2"/>
      <c r="B36" s="2"/>
      <c r="C36" s="2"/>
      <c r="D36" s="2"/>
      <c r="E36" s="2"/>
      <c r="F36" s="2"/>
      <c r="G36" s="2"/>
      <c r="H36" s="5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x14ac:dyDescent="0.25">
      <c r="A37" s="2"/>
      <c r="B37" s="2"/>
      <c r="C37" s="2"/>
      <c r="D37" s="2"/>
      <c r="E37" s="2"/>
      <c r="F37" s="2"/>
      <c r="G37" s="2"/>
      <c r="H37" s="5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x14ac:dyDescent="0.25">
      <c r="A38" s="2"/>
      <c r="B38" s="2"/>
      <c r="C38" s="2"/>
      <c r="D38" s="2"/>
      <c r="E38" s="2"/>
      <c r="F38" s="2"/>
      <c r="G38" s="2"/>
      <c r="H38" s="5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x14ac:dyDescent="0.25">
      <c r="A39" s="2"/>
      <c r="B39" s="2"/>
      <c r="C39" s="2"/>
      <c r="D39" s="2"/>
      <c r="E39" s="2"/>
      <c r="F39" s="2"/>
      <c r="G39" s="2"/>
      <c r="H39" s="5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x14ac:dyDescent="0.25">
      <c r="A40" s="2"/>
      <c r="B40" s="2"/>
      <c r="C40" s="2"/>
      <c r="D40" s="2"/>
      <c r="E40" s="2"/>
      <c r="F40" s="2"/>
      <c r="G40" s="2"/>
      <c r="H40" s="5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x14ac:dyDescent="0.25">
      <c r="A41" s="2"/>
      <c r="B41" s="2"/>
      <c r="C41" s="2"/>
      <c r="D41" s="2"/>
      <c r="E41" s="2"/>
      <c r="F41" s="2"/>
      <c r="G41" s="2"/>
      <c r="H41" s="5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x14ac:dyDescent="0.25">
      <c r="A42" s="2"/>
      <c r="B42" s="2"/>
      <c r="C42" s="2"/>
      <c r="D42" s="2"/>
      <c r="E42" s="2"/>
      <c r="F42" s="2"/>
      <c r="G42" s="2"/>
      <c r="H42" s="5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x14ac:dyDescent="0.25">
      <c r="A43" s="2"/>
      <c r="B43" s="2"/>
      <c r="C43" s="2"/>
      <c r="D43" s="2"/>
      <c r="E43" s="2"/>
      <c r="F43" s="2"/>
      <c r="G43" s="2"/>
      <c r="H43" s="5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x14ac:dyDescent="0.25">
      <c r="A44" s="2"/>
      <c r="B44" s="2"/>
      <c r="C44" s="2"/>
      <c r="D44" s="2"/>
      <c r="E44" s="2"/>
      <c r="F44" s="2"/>
      <c r="G44" s="2"/>
      <c r="H44" s="5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x14ac:dyDescent="0.25">
      <c r="A45" s="2"/>
      <c r="B45" s="2"/>
      <c r="C45" s="2"/>
      <c r="D45" s="2"/>
      <c r="E45" s="2"/>
      <c r="F45" s="2"/>
      <c r="G45" s="2"/>
      <c r="H45" s="5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x14ac:dyDescent="0.25">
      <c r="A46" s="2"/>
      <c r="B46" s="2"/>
      <c r="C46" s="2"/>
      <c r="D46" s="2"/>
      <c r="E46" s="2"/>
      <c r="F46" s="2"/>
      <c r="G46" s="2"/>
      <c r="H46" s="5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x14ac:dyDescent="0.25">
      <c r="A47" s="2"/>
      <c r="B47" s="2"/>
      <c r="C47" s="2"/>
      <c r="D47" s="2"/>
      <c r="E47" s="2"/>
      <c r="F47" s="2"/>
      <c r="G47" s="2"/>
      <c r="H47" s="5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x14ac:dyDescent="0.25">
      <c r="A48" s="2"/>
      <c r="B48" s="2"/>
      <c r="C48" s="2"/>
      <c r="D48" s="2"/>
      <c r="E48" s="2"/>
      <c r="F48" s="2"/>
      <c r="G48" s="2"/>
      <c r="H48" s="5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x14ac:dyDescent="0.25">
      <c r="A49" s="2"/>
      <c r="B49" s="2"/>
      <c r="C49" s="2"/>
      <c r="D49" s="2"/>
      <c r="E49" s="2"/>
      <c r="F49" s="2"/>
      <c r="G49" s="2"/>
      <c r="H49" s="5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x14ac:dyDescent="0.25">
      <c r="A50" s="2"/>
      <c r="B50" s="2"/>
      <c r="C50" s="2"/>
      <c r="D50" s="2"/>
      <c r="E50" s="2"/>
      <c r="F50" s="2"/>
      <c r="G50" s="2"/>
      <c r="H50" s="5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x14ac:dyDescent="0.25">
      <c r="A51" s="2"/>
      <c r="B51" s="2"/>
      <c r="C51" s="2"/>
      <c r="D51" s="2"/>
      <c r="E51" s="2"/>
      <c r="F51" s="2"/>
      <c r="G51" s="2"/>
      <c r="H51" s="5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x14ac:dyDescent="0.25">
      <c r="A52" s="2"/>
      <c r="B52" s="2"/>
      <c r="C52" s="2"/>
      <c r="D52" s="2"/>
      <c r="E52" s="2"/>
      <c r="F52" s="2"/>
      <c r="G52" s="2"/>
      <c r="H52" s="5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x14ac:dyDescent="0.25">
      <c r="A53" s="2"/>
      <c r="B53" s="2"/>
      <c r="C53" s="2"/>
      <c r="D53" s="2"/>
      <c r="E53" s="2"/>
      <c r="F53" s="2"/>
      <c r="G53" s="2"/>
      <c r="H53" s="5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x14ac:dyDescent="0.25">
      <c r="A54" s="2"/>
      <c r="B54" s="2"/>
      <c r="C54" s="2"/>
      <c r="D54" s="2"/>
      <c r="E54" s="2"/>
      <c r="F54" s="2"/>
      <c r="G54" s="2"/>
      <c r="H54" s="5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x14ac:dyDescent="0.25">
      <c r="A55" s="2"/>
      <c r="B55" s="2"/>
      <c r="C55" s="2"/>
      <c r="D55" s="2"/>
      <c r="E55" s="2"/>
      <c r="F55" s="2"/>
      <c r="G55" s="2"/>
      <c r="H55" s="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x14ac:dyDescent="0.25">
      <c r="A56" s="2"/>
      <c r="B56" s="2"/>
      <c r="C56" s="2"/>
      <c r="D56" s="2"/>
      <c r="E56" s="2"/>
      <c r="F56" s="2"/>
      <c r="G56" s="2"/>
      <c r="H56" s="5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x14ac:dyDescent="0.25">
      <c r="A57" s="2"/>
      <c r="B57" s="2"/>
      <c r="C57" s="2"/>
      <c r="D57" s="2"/>
      <c r="E57" s="2"/>
      <c r="F57" s="2"/>
      <c r="G57" s="2"/>
      <c r="H57" s="5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x14ac:dyDescent="0.25">
      <c r="A58" s="2"/>
      <c r="B58" s="2"/>
      <c r="C58" s="2"/>
      <c r="D58" s="2"/>
      <c r="E58" s="2"/>
      <c r="F58" s="2"/>
      <c r="G58" s="2"/>
      <c r="H58" s="5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x14ac:dyDescent="0.25">
      <c r="A59" s="2"/>
      <c r="B59" s="2"/>
      <c r="C59" s="2"/>
      <c r="D59" s="2"/>
      <c r="E59" s="2"/>
      <c r="F59" s="2"/>
      <c r="G59" s="2"/>
      <c r="H59" s="5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x14ac:dyDescent="0.25">
      <c r="A60" s="2"/>
      <c r="B60" s="2"/>
      <c r="C60" s="2"/>
      <c r="D60" s="2"/>
      <c r="E60" s="2"/>
      <c r="F60" s="2"/>
      <c r="G60" s="2"/>
      <c r="H60" s="5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x14ac:dyDescent="0.25">
      <c r="A61" s="2"/>
      <c r="B61" s="2"/>
      <c r="C61" s="2"/>
      <c r="D61" s="2"/>
      <c r="E61" s="2"/>
      <c r="F61" s="2"/>
      <c r="G61" s="2"/>
      <c r="H61" s="5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x14ac:dyDescent="0.25">
      <c r="A62" s="2"/>
      <c r="B62" s="2"/>
      <c r="C62" s="2"/>
      <c r="D62" s="2"/>
      <c r="E62" s="2"/>
      <c r="F62" s="2"/>
      <c r="G62" s="2"/>
      <c r="H62" s="5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x14ac:dyDescent="0.25">
      <c r="A63" s="2"/>
      <c r="B63" s="2"/>
      <c r="C63" s="2"/>
      <c r="D63" s="2"/>
      <c r="E63" s="2"/>
      <c r="F63" s="2"/>
      <c r="G63" s="2"/>
      <c r="H63" s="5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x14ac:dyDescent="0.25">
      <c r="A64" s="2"/>
      <c r="B64" s="2"/>
      <c r="C64" s="2"/>
      <c r="D64" s="2"/>
      <c r="E64" s="2"/>
      <c r="F64" s="2"/>
      <c r="G64" s="2"/>
      <c r="H64" s="5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x14ac:dyDescent="0.25">
      <c r="A65" s="2"/>
      <c r="B65" s="2"/>
      <c r="C65" s="2"/>
      <c r="D65" s="2"/>
      <c r="E65" s="2"/>
      <c r="F65" s="2"/>
      <c r="G65" s="2"/>
      <c r="H65" s="5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5">
      <c r="A66" s="2"/>
      <c r="B66" s="2"/>
      <c r="C66" s="2"/>
      <c r="D66" s="2"/>
      <c r="E66" s="2"/>
      <c r="F66" s="2"/>
      <c r="G66" s="2"/>
      <c r="H66" s="5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x14ac:dyDescent="0.25">
      <c r="A67" s="2"/>
      <c r="B67" s="2"/>
      <c r="C67" s="2"/>
      <c r="D67" s="2"/>
      <c r="E67" s="2"/>
      <c r="F67" s="2"/>
      <c r="G67" s="2"/>
      <c r="H67" s="5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x14ac:dyDescent="0.25">
      <c r="A68" s="2"/>
      <c r="B68" s="2"/>
      <c r="C68" s="2"/>
      <c r="D68" s="2"/>
      <c r="E68" s="2"/>
      <c r="F68" s="2"/>
      <c r="G68" s="2"/>
      <c r="H68" s="5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x14ac:dyDescent="0.25">
      <c r="A69" s="2"/>
      <c r="B69" s="2"/>
      <c r="C69" s="2"/>
      <c r="D69" s="2"/>
      <c r="E69" s="2"/>
      <c r="F69" s="2"/>
      <c r="G69" s="2"/>
      <c r="H69" s="5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x14ac:dyDescent="0.25">
      <c r="A70" s="2"/>
      <c r="B70" s="2"/>
      <c r="C70" s="2"/>
      <c r="D70" s="2"/>
      <c r="E70" s="2"/>
      <c r="F70" s="2"/>
      <c r="G70" s="2"/>
      <c r="H70" s="5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x14ac:dyDescent="0.25">
      <c r="A71" s="2"/>
      <c r="B71" s="2"/>
      <c r="C71" s="2"/>
      <c r="D71" s="2"/>
      <c r="E71" s="2"/>
      <c r="F71" s="2"/>
      <c r="G71" s="2"/>
      <c r="H71" s="5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x14ac:dyDescent="0.25">
      <c r="A72" s="2"/>
      <c r="B72" s="2"/>
      <c r="C72" s="2"/>
      <c r="D72" s="2"/>
      <c r="E72" s="2"/>
      <c r="F72" s="2"/>
      <c r="G72" s="2"/>
      <c r="H72" s="5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x14ac:dyDescent="0.25">
      <c r="A73" s="2"/>
      <c r="B73" s="2"/>
      <c r="C73" s="2"/>
      <c r="D73" s="2"/>
      <c r="E73" s="2"/>
      <c r="F73" s="2"/>
      <c r="G73" s="2"/>
      <c r="H73" s="5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x14ac:dyDescent="0.25">
      <c r="A74" s="2"/>
      <c r="B74" s="2"/>
      <c r="C74" s="2"/>
      <c r="D74" s="2"/>
      <c r="E74" s="2"/>
      <c r="F74" s="2"/>
      <c r="G74" s="2"/>
      <c r="H74" s="5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x14ac:dyDescent="0.25">
      <c r="A75" s="2"/>
      <c r="B75" s="2"/>
      <c r="C75" s="2"/>
      <c r="D75" s="2"/>
      <c r="E75" s="2"/>
      <c r="F75" s="2"/>
      <c r="G75" s="2"/>
      <c r="H75" s="5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x14ac:dyDescent="0.25">
      <c r="A76" s="2"/>
      <c r="B76" s="2"/>
      <c r="C76" s="2"/>
      <c r="D76" s="2"/>
      <c r="E76" s="2"/>
      <c r="F76" s="2"/>
      <c r="G76" s="2"/>
      <c r="H76" s="5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x14ac:dyDescent="0.25">
      <c r="A77" s="2"/>
      <c r="B77" s="2"/>
      <c r="C77" s="2"/>
      <c r="D77" s="2"/>
      <c r="E77" s="2"/>
      <c r="F77" s="2"/>
      <c r="G77" s="2"/>
      <c r="H77" s="5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x14ac:dyDescent="0.25">
      <c r="A78" s="2"/>
      <c r="B78" s="2"/>
      <c r="C78" s="2"/>
      <c r="D78" s="2"/>
      <c r="E78" s="2"/>
      <c r="F78" s="2"/>
      <c r="G78" s="2"/>
      <c r="H78" s="5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x14ac:dyDescent="0.25">
      <c r="A79" s="2"/>
      <c r="B79" s="2"/>
      <c r="C79" s="2"/>
      <c r="D79" s="2"/>
      <c r="E79" s="2"/>
      <c r="F79" s="2"/>
      <c r="G79" s="2"/>
      <c r="H79" s="5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x14ac:dyDescent="0.25">
      <c r="A80" s="2"/>
      <c r="B80" s="2"/>
      <c r="C80" s="2"/>
      <c r="D80" s="2"/>
      <c r="E80" s="2"/>
      <c r="F80" s="2"/>
      <c r="G80" s="2"/>
      <c r="H80" s="5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x14ac:dyDescent="0.25">
      <c r="A81" s="2"/>
      <c r="B81" s="2"/>
      <c r="C81" s="2"/>
      <c r="D81" s="2"/>
      <c r="E81" s="2"/>
      <c r="F81" s="2"/>
      <c r="G81" s="2"/>
      <c r="H81" s="5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x14ac:dyDescent="0.25">
      <c r="A82" s="2"/>
      <c r="B82" s="2"/>
      <c r="C82" s="2"/>
      <c r="D82" s="2"/>
      <c r="E82" s="2"/>
      <c r="F82" s="2"/>
      <c r="G82" s="2"/>
      <c r="H82" s="5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x14ac:dyDescent="0.25">
      <c r="A83" s="2"/>
      <c r="B83" s="2"/>
      <c r="C83" s="2"/>
      <c r="D83" s="2"/>
      <c r="E83" s="2"/>
      <c r="F83" s="2"/>
      <c r="G83" s="2"/>
      <c r="H83" s="5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</sheetData>
  <autoFilter ref="C4:U17" xr:uid="{00000000-0009-0000-0000-000000000000}"/>
  <mergeCells count="4">
    <mergeCell ref="A18:B18"/>
    <mergeCell ref="A2:U2"/>
    <mergeCell ref="S1:U1"/>
    <mergeCell ref="A1:D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6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U52"/>
  <sheetViews>
    <sheetView workbookViewId="0">
      <selection activeCell="E9" sqref="E9"/>
    </sheetView>
  </sheetViews>
  <sheetFormatPr defaultRowHeight="15" x14ac:dyDescent="0.25"/>
  <cols>
    <col min="3" max="3" width="22.140625" customWidth="1"/>
    <col min="8" max="8" width="9.140625" customWidth="1"/>
  </cols>
  <sheetData>
    <row r="4" spans="2:15" x14ac:dyDescent="0.25">
      <c r="O4">
        <v>47089</v>
      </c>
    </row>
    <row r="6" spans="2:15" ht="33" customHeight="1" x14ac:dyDescent="0.25">
      <c r="D6" s="56" t="s">
        <v>26</v>
      </c>
      <c r="E6" s="56"/>
      <c r="F6" s="57" t="s">
        <v>27</v>
      </c>
      <c r="G6" s="57"/>
      <c r="H6" s="57" t="s">
        <v>43</v>
      </c>
      <c r="I6" s="57"/>
      <c r="J6" s="58" t="s">
        <v>40</v>
      </c>
      <c r="K6" s="58"/>
      <c r="L6" s="59" t="s">
        <v>41</v>
      </c>
      <c r="M6" s="59"/>
      <c r="O6">
        <v>31189</v>
      </c>
    </row>
    <row r="7" spans="2:15" ht="15.75" x14ac:dyDescent="0.25">
      <c r="B7" s="6">
        <v>1</v>
      </c>
      <c r="C7" s="3" t="s">
        <v>10</v>
      </c>
      <c r="D7" s="29">
        <v>213</v>
      </c>
      <c r="E7" s="7">
        <f>D7/D$22</f>
        <v>5.0786838340486411E-2</v>
      </c>
      <c r="F7" s="1">
        <v>11</v>
      </c>
      <c r="G7" s="9">
        <f>F7/F$22</f>
        <v>7.5342465753424653E-2</v>
      </c>
      <c r="H7" s="45">
        <v>17</v>
      </c>
      <c r="I7" s="46">
        <f>H7/H$22</f>
        <v>0.24285714285714285</v>
      </c>
      <c r="J7" s="45">
        <v>4</v>
      </c>
      <c r="K7" s="46">
        <f>J7/J$22</f>
        <v>4.878048780487805E-2</v>
      </c>
      <c r="L7">
        <v>6.1</v>
      </c>
      <c r="M7" s="13">
        <f>L7/L$22</f>
        <v>0.12398373983739838</v>
      </c>
      <c r="O7" s="14">
        <f>O$6*M7</f>
        <v>3866.9288617886182</v>
      </c>
    </row>
    <row r="8" spans="2:15" ht="15.75" x14ac:dyDescent="0.25">
      <c r="B8" s="6">
        <v>2</v>
      </c>
      <c r="C8" s="3" t="s">
        <v>11</v>
      </c>
      <c r="D8" s="29">
        <v>110</v>
      </c>
      <c r="E8" s="7">
        <f t="shared" ref="E8:E19" si="0">D8/D$22</f>
        <v>2.6227944682880304E-2</v>
      </c>
      <c r="F8" s="1">
        <v>8</v>
      </c>
      <c r="G8" s="9">
        <f t="shared" ref="G8:G21" si="1">F8/F$22</f>
        <v>5.4794520547945202E-2</v>
      </c>
      <c r="H8" s="45">
        <v>7</v>
      </c>
      <c r="I8" s="46">
        <f t="shared" ref="I8:I21" si="2">H8/H$22</f>
        <v>0.1</v>
      </c>
      <c r="J8" s="45">
        <v>1</v>
      </c>
      <c r="K8" s="46">
        <f t="shared" ref="K8:K21" si="3">J8/J$22</f>
        <v>1.2195121951219513E-2</v>
      </c>
      <c r="M8" s="13">
        <f t="shared" ref="M8:M22" si="4">L8/L$22</f>
        <v>0</v>
      </c>
      <c r="O8" s="14">
        <f t="shared" ref="O8:O22" si="5">O$6*M8</f>
        <v>0</v>
      </c>
    </row>
    <row r="9" spans="2:15" ht="15.75" x14ac:dyDescent="0.25">
      <c r="B9" s="6">
        <v>3</v>
      </c>
      <c r="C9" s="3" t="s">
        <v>12</v>
      </c>
      <c r="D9" s="29">
        <v>131</v>
      </c>
      <c r="E9" s="7">
        <f t="shared" si="0"/>
        <v>3.1235097758702909E-2</v>
      </c>
      <c r="F9" s="1">
        <v>3</v>
      </c>
      <c r="G9" s="9">
        <f t="shared" si="1"/>
        <v>2.0547945205479451E-2</v>
      </c>
      <c r="H9" s="45">
        <v>7</v>
      </c>
      <c r="I9" s="46">
        <f t="shared" si="2"/>
        <v>0.1</v>
      </c>
      <c r="J9" s="45">
        <v>1</v>
      </c>
      <c r="K9" s="46">
        <f t="shared" si="3"/>
        <v>1.2195121951219513E-2</v>
      </c>
      <c r="L9">
        <v>3.5</v>
      </c>
      <c r="M9" s="13">
        <f t="shared" si="4"/>
        <v>7.1138211382113833E-2</v>
      </c>
      <c r="O9" s="14">
        <f t="shared" si="5"/>
        <v>2218.7296747967484</v>
      </c>
    </row>
    <row r="10" spans="2:15" ht="15.75" x14ac:dyDescent="0.25">
      <c r="B10" s="6">
        <v>4</v>
      </c>
      <c r="C10" s="3" t="s">
        <v>13</v>
      </c>
      <c r="D10" s="29">
        <v>71</v>
      </c>
      <c r="E10" s="7">
        <f t="shared" si="0"/>
        <v>1.692894611349547E-2</v>
      </c>
      <c r="F10" s="1">
        <v>7</v>
      </c>
      <c r="G10" s="9">
        <f t="shared" si="1"/>
        <v>4.7945205479452052E-2</v>
      </c>
      <c r="H10" s="45">
        <v>3</v>
      </c>
      <c r="I10" s="46">
        <f t="shared" si="2"/>
        <v>4.2857142857142858E-2</v>
      </c>
      <c r="J10" s="45"/>
      <c r="K10" s="46">
        <f t="shared" si="3"/>
        <v>0</v>
      </c>
      <c r="L10">
        <v>3.5</v>
      </c>
      <c r="M10" s="13">
        <f t="shared" si="4"/>
        <v>7.1138211382113833E-2</v>
      </c>
      <c r="O10" s="14">
        <f t="shared" si="5"/>
        <v>2218.7296747967484</v>
      </c>
    </row>
    <row r="11" spans="2:15" ht="15.75" x14ac:dyDescent="0.25">
      <c r="B11" s="6">
        <v>5</v>
      </c>
      <c r="C11" s="3" t="s">
        <v>14</v>
      </c>
      <c r="D11" s="29">
        <v>33</v>
      </c>
      <c r="E11" s="7">
        <f t="shared" si="0"/>
        <v>7.8683834048640915E-3</v>
      </c>
      <c r="F11" s="1"/>
      <c r="G11" s="9">
        <f t="shared" si="1"/>
        <v>0</v>
      </c>
      <c r="H11" s="45"/>
      <c r="I11" s="46">
        <f t="shared" si="2"/>
        <v>0</v>
      </c>
      <c r="J11" s="45"/>
      <c r="K11" s="46">
        <f t="shared" si="3"/>
        <v>0</v>
      </c>
      <c r="L11">
        <v>8</v>
      </c>
      <c r="M11" s="13">
        <f t="shared" si="4"/>
        <v>0.16260162601626019</v>
      </c>
      <c r="O11" s="14">
        <f t="shared" si="5"/>
        <v>5071.3821138211388</v>
      </c>
    </row>
    <row r="12" spans="2:15" ht="15.75" x14ac:dyDescent="0.25">
      <c r="B12" s="6">
        <v>6</v>
      </c>
      <c r="C12" s="3" t="s">
        <v>15</v>
      </c>
      <c r="D12" s="29">
        <v>54</v>
      </c>
      <c r="E12" s="7">
        <f t="shared" si="0"/>
        <v>1.2875536480686695E-2</v>
      </c>
      <c r="F12" s="1">
        <v>2</v>
      </c>
      <c r="G12" s="9">
        <f t="shared" si="1"/>
        <v>1.3698630136986301E-2</v>
      </c>
      <c r="H12" s="45">
        <v>3</v>
      </c>
      <c r="I12" s="46">
        <f t="shared" si="2"/>
        <v>4.2857142857142858E-2</v>
      </c>
      <c r="J12" s="45">
        <v>1</v>
      </c>
      <c r="K12" s="46">
        <f t="shared" si="3"/>
        <v>1.2195121951219513E-2</v>
      </c>
      <c r="M12" s="13">
        <f t="shared" si="4"/>
        <v>0</v>
      </c>
      <c r="O12" s="14">
        <f t="shared" si="5"/>
        <v>0</v>
      </c>
    </row>
    <row r="13" spans="2:15" ht="15.75" x14ac:dyDescent="0.25">
      <c r="B13" s="6">
        <v>7</v>
      </c>
      <c r="C13" s="3" t="s">
        <v>16</v>
      </c>
      <c r="D13" s="29">
        <v>40</v>
      </c>
      <c r="E13" s="7">
        <f t="shared" si="0"/>
        <v>9.5374344301382922E-3</v>
      </c>
      <c r="F13" s="1">
        <v>2</v>
      </c>
      <c r="G13" s="9">
        <f t="shared" si="1"/>
        <v>1.3698630136986301E-2</v>
      </c>
      <c r="H13" s="45"/>
      <c r="I13" s="46">
        <f t="shared" si="2"/>
        <v>0</v>
      </c>
      <c r="J13" s="45"/>
      <c r="K13" s="46">
        <f t="shared" si="3"/>
        <v>0</v>
      </c>
      <c r="L13">
        <v>6.4</v>
      </c>
      <c r="M13" s="13">
        <f t="shared" si="4"/>
        <v>0.13008130081300814</v>
      </c>
      <c r="O13" s="14">
        <f t="shared" si="5"/>
        <v>4057.1056910569109</v>
      </c>
    </row>
    <row r="14" spans="2:15" ht="15.75" x14ac:dyDescent="0.25">
      <c r="B14" s="6">
        <v>8</v>
      </c>
      <c r="C14" s="3" t="s">
        <v>17</v>
      </c>
      <c r="D14" s="29">
        <v>29</v>
      </c>
      <c r="E14" s="7">
        <f t="shared" si="0"/>
        <v>6.914639961850262E-3</v>
      </c>
      <c r="F14" s="1">
        <v>2</v>
      </c>
      <c r="G14" s="9">
        <f t="shared" si="1"/>
        <v>1.3698630136986301E-2</v>
      </c>
      <c r="H14" s="45"/>
      <c r="I14" s="46">
        <f t="shared" si="2"/>
        <v>0</v>
      </c>
      <c r="J14" s="45"/>
      <c r="K14" s="46">
        <f t="shared" si="3"/>
        <v>0</v>
      </c>
      <c r="L14">
        <v>2.8</v>
      </c>
      <c r="M14" s="13">
        <f t="shared" si="4"/>
        <v>5.6910569105691061E-2</v>
      </c>
      <c r="O14" s="14">
        <f t="shared" si="5"/>
        <v>1774.9837398373986</v>
      </c>
    </row>
    <row r="15" spans="2:15" ht="15.75" x14ac:dyDescent="0.25">
      <c r="B15" s="6">
        <v>9</v>
      </c>
      <c r="C15" s="3" t="s">
        <v>18</v>
      </c>
      <c r="D15" s="29">
        <v>41</v>
      </c>
      <c r="E15" s="7">
        <f t="shared" si="0"/>
        <v>9.7758702908917507E-3</v>
      </c>
      <c r="F15" s="1">
        <v>2</v>
      </c>
      <c r="G15" s="9">
        <f t="shared" si="1"/>
        <v>1.3698630136986301E-2</v>
      </c>
      <c r="H15" s="45"/>
      <c r="I15" s="46">
        <f t="shared" si="2"/>
        <v>0</v>
      </c>
      <c r="J15" s="45"/>
      <c r="K15" s="46">
        <f t="shared" si="3"/>
        <v>0</v>
      </c>
      <c r="L15">
        <v>3.6</v>
      </c>
      <c r="M15" s="13">
        <f t="shared" si="4"/>
        <v>7.3170731707317083E-2</v>
      </c>
      <c r="O15" s="14">
        <f t="shared" si="5"/>
        <v>2282.1219512195125</v>
      </c>
    </row>
    <row r="16" spans="2:15" ht="15.75" x14ac:dyDescent="0.25">
      <c r="B16" s="6">
        <v>10</v>
      </c>
      <c r="C16" s="3" t="s">
        <v>19</v>
      </c>
      <c r="D16" s="29">
        <v>69</v>
      </c>
      <c r="E16" s="7">
        <f t="shared" si="0"/>
        <v>1.6452074391988557E-2</v>
      </c>
      <c r="F16" s="1">
        <v>1</v>
      </c>
      <c r="G16" s="9">
        <f t="shared" si="1"/>
        <v>6.8493150684931503E-3</v>
      </c>
      <c r="H16" s="45">
        <v>4</v>
      </c>
      <c r="I16" s="46">
        <f t="shared" si="2"/>
        <v>5.7142857142857141E-2</v>
      </c>
      <c r="J16" s="45">
        <v>3</v>
      </c>
      <c r="K16" s="46">
        <f t="shared" si="3"/>
        <v>3.6585365853658534E-2</v>
      </c>
      <c r="L16">
        <v>2.2999999999999998</v>
      </c>
      <c r="M16" s="13">
        <f t="shared" si="4"/>
        <v>4.6747967479674794E-2</v>
      </c>
      <c r="O16" s="14">
        <f t="shared" si="5"/>
        <v>1458.0223577235772</v>
      </c>
    </row>
    <row r="17" spans="2:21" ht="15.75" x14ac:dyDescent="0.25">
      <c r="B17" s="6">
        <v>11</v>
      </c>
      <c r="C17" s="3" t="s">
        <v>20</v>
      </c>
      <c r="D17" s="29">
        <v>3</v>
      </c>
      <c r="E17" s="7">
        <f t="shared" si="0"/>
        <v>7.1530758226037196E-4</v>
      </c>
      <c r="F17" s="1"/>
      <c r="G17" s="9">
        <f t="shared" si="1"/>
        <v>0</v>
      </c>
      <c r="H17" s="45"/>
      <c r="I17" s="46">
        <f t="shared" si="2"/>
        <v>0</v>
      </c>
      <c r="J17" s="45"/>
      <c r="K17" s="46">
        <f t="shared" si="3"/>
        <v>0</v>
      </c>
      <c r="M17" s="13">
        <f t="shared" si="4"/>
        <v>0</v>
      </c>
      <c r="O17" s="14">
        <f t="shared" si="5"/>
        <v>0</v>
      </c>
    </row>
    <row r="18" spans="2:21" ht="15.75" x14ac:dyDescent="0.25">
      <c r="B18" s="6">
        <v>12</v>
      </c>
      <c r="C18" s="3" t="s">
        <v>21</v>
      </c>
      <c r="D18" s="29">
        <v>9</v>
      </c>
      <c r="E18" s="7">
        <f t="shared" si="0"/>
        <v>2.1459227467811159E-3</v>
      </c>
      <c r="F18" s="1"/>
      <c r="G18" s="9">
        <f t="shared" si="1"/>
        <v>0</v>
      </c>
      <c r="H18" s="45"/>
      <c r="I18" s="46">
        <f t="shared" si="2"/>
        <v>0</v>
      </c>
      <c r="J18" s="45"/>
      <c r="K18" s="46">
        <f t="shared" si="3"/>
        <v>0</v>
      </c>
      <c r="M18" s="13">
        <f t="shared" si="4"/>
        <v>0</v>
      </c>
      <c r="O18" s="14">
        <f t="shared" si="5"/>
        <v>0</v>
      </c>
    </row>
    <row r="19" spans="2:21" ht="15.75" x14ac:dyDescent="0.25">
      <c r="B19" s="6">
        <v>13</v>
      </c>
      <c r="C19" s="3" t="s">
        <v>22</v>
      </c>
      <c r="D19" s="29">
        <v>11</v>
      </c>
      <c r="E19" s="7">
        <f t="shared" si="0"/>
        <v>2.6227944682880307E-3</v>
      </c>
      <c r="F19" s="1">
        <v>1</v>
      </c>
      <c r="G19" s="9">
        <f t="shared" si="1"/>
        <v>6.8493150684931503E-3</v>
      </c>
      <c r="H19" s="45"/>
      <c r="I19" s="46">
        <f t="shared" si="2"/>
        <v>0</v>
      </c>
      <c r="J19" s="45"/>
      <c r="K19" s="46">
        <f t="shared" si="3"/>
        <v>0</v>
      </c>
      <c r="L19">
        <v>5</v>
      </c>
      <c r="M19" s="13">
        <f t="shared" si="4"/>
        <v>0.10162601626016261</v>
      </c>
      <c r="O19" s="14">
        <f t="shared" si="5"/>
        <v>3169.6138211382117</v>
      </c>
    </row>
    <row r="20" spans="2:21" ht="15.75" x14ac:dyDescent="0.25">
      <c r="B20" s="6">
        <v>14</v>
      </c>
      <c r="C20" s="3" t="s">
        <v>23</v>
      </c>
      <c r="D20" s="29">
        <v>3099</v>
      </c>
      <c r="E20" s="7"/>
      <c r="F20" s="1">
        <v>97</v>
      </c>
      <c r="G20" s="9">
        <f t="shared" si="1"/>
        <v>0.66438356164383561</v>
      </c>
      <c r="H20" s="45">
        <v>25</v>
      </c>
      <c r="I20" s="46">
        <f t="shared" si="2"/>
        <v>0.35714285714285715</v>
      </c>
      <c r="J20" s="45">
        <v>72</v>
      </c>
      <c r="K20" s="46">
        <f t="shared" si="3"/>
        <v>0.87804878048780488</v>
      </c>
      <c r="L20">
        <v>5.7</v>
      </c>
      <c r="M20" s="13">
        <f t="shared" si="4"/>
        <v>0.11585365853658539</v>
      </c>
      <c r="O20" s="14">
        <f t="shared" si="5"/>
        <v>3613.3597560975618</v>
      </c>
    </row>
    <row r="21" spans="2:21" ht="15.75" x14ac:dyDescent="0.25">
      <c r="B21" s="6">
        <v>15</v>
      </c>
      <c r="C21" s="3" t="s">
        <v>24</v>
      </c>
      <c r="D21" s="29">
        <v>281</v>
      </c>
      <c r="E21" s="7"/>
      <c r="F21" s="1">
        <v>10</v>
      </c>
      <c r="G21" s="9">
        <f t="shared" si="1"/>
        <v>6.8493150684931503E-2</v>
      </c>
      <c r="H21" s="45">
        <v>4</v>
      </c>
      <c r="I21" s="46">
        <f t="shared" si="2"/>
        <v>5.7142857142857141E-2</v>
      </c>
      <c r="J21" s="45"/>
      <c r="K21" s="46">
        <f t="shared" si="3"/>
        <v>0</v>
      </c>
      <c r="L21">
        <v>2.2999999999999998</v>
      </c>
      <c r="M21" s="13">
        <f t="shared" si="4"/>
        <v>4.6747967479674794E-2</v>
      </c>
      <c r="O21" s="14">
        <f t="shared" si="5"/>
        <v>1458.0223577235772</v>
      </c>
    </row>
    <row r="22" spans="2:21" x14ac:dyDescent="0.25">
      <c r="B22" s="6"/>
      <c r="C22" s="6"/>
      <c r="D22" s="30">
        <f t="shared" ref="D22:J22" si="6">SUM(D7:D21)</f>
        <v>4194</v>
      </c>
      <c r="E22" s="7">
        <f t="shared" si="6"/>
        <v>0.19408679065331427</v>
      </c>
      <c r="F22" s="8">
        <f t="shared" si="6"/>
        <v>146</v>
      </c>
      <c r="G22" s="9">
        <f t="shared" si="6"/>
        <v>1</v>
      </c>
      <c r="H22" s="47">
        <f>SUM(H7:H21)</f>
        <v>70</v>
      </c>
      <c r="I22" s="46">
        <f t="shared" si="6"/>
        <v>1</v>
      </c>
      <c r="J22" s="47">
        <f t="shared" si="6"/>
        <v>82</v>
      </c>
      <c r="K22" s="45"/>
      <c r="L22" s="8">
        <f>SUM(L7:L21)</f>
        <v>49.199999999999996</v>
      </c>
      <c r="M22" s="13">
        <f t="shared" si="4"/>
        <v>1</v>
      </c>
      <c r="O22">
        <f t="shared" si="5"/>
        <v>31189</v>
      </c>
    </row>
    <row r="24" spans="2:21" x14ac:dyDescent="0.25">
      <c r="D24">
        <f>D22/100</f>
        <v>41.94</v>
      </c>
    </row>
    <row r="25" spans="2:21" x14ac:dyDescent="0.25">
      <c r="T25">
        <v>44900</v>
      </c>
      <c r="U25" s="13">
        <f>T25/T27</f>
        <v>0.35948759007205766</v>
      </c>
    </row>
    <row r="26" spans="2:21" x14ac:dyDescent="0.25">
      <c r="D26">
        <f>D7/D22</f>
        <v>5.0786838340486411E-2</v>
      </c>
      <c r="T26">
        <v>80000</v>
      </c>
    </row>
    <row r="27" spans="2:21" x14ac:dyDescent="0.25">
      <c r="T27">
        <v>124900</v>
      </c>
    </row>
    <row r="31" spans="2:21" x14ac:dyDescent="0.25">
      <c r="F31" s="41">
        <v>220000</v>
      </c>
      <c r="G31" s="13">
        <f>F31/F$36</f>
        <v>0.78821969832682459</v>
      </c>
      <c r="I31" s="17">
        <v>32000</v>
      </c>
      <c r="J31" s="13">
        <f>I31/I$36</f>
        <v>0.61068702290076338</v>
      </c>
      <c r="L31" s="41">
        <v>15000</v>
      </c>
      <c r="M31" s="13">
        <f>L31/L$35</f>
        <v>0.25125628140703515</v>
      </c>
      <c r="P31" s="17">
        <v>81000</v>
      </c>
      <c r="Q31" s="13">
        <f>P31/P$35</f>
        <v>0.72289156626506024</v>
      </c>
      <c r="R31" s="14">
        <f>Q$37*Q31</f>
        <v>1332.2891566265059</v>
      </c>
      <c r="T31" s="15">
        <v>240660</v>
      </c>
      <c r="U31" s="13">
        <f>T31/T$36</f>
        <v>0.3343582020292678</v>
      </c>
    </row>
    <row r="32" spans="2:21" x14ac:dyDescent="0.25">
      <c r="F32" s="41">
        <v>15310</v>
      </c>
      <c r="G32" s="13">
        <f t="shared" ref="G32:G34" si="7">F32/F$36</f>
        <v>5.4852925369925837E-2</v>
      </c>
      <c r="I32" s="17">
        <v>2000</v>
      </c>
      <c r="J32" s="13">
        <f t="shared" ref="J32:J36" si="8">I32/I$36</f>
        <v>3.8167938931297711E-2</v>
      </c>
      <c r="L32" s="41">
        <v>26700</v>
      </c>
      <c r="M32" s="13">
        <f t="shared" ref="M32:M34" si="9">L32/L$35</f>
        <v>0.44723618090452261</v>
      </c>
      <c r="P32" s="17">
        <v>2000</v>
      </c>
      <c r="Q32" s="13">
        <f t="shared" ref="Q32:R35" si="10">P32/P$35</f>
        <v>1.7849174475680501E-2</v>
      </c>
      <c r="R32" s="14">
        <f t="shared" ref="R32:R34" si="11">Q$37*Q32</f>
        <v>32.896028558679163</v>
      </c>
      <c r="T32" s="15">
        <v>12400</v>
      </c>
      <c r="U32" s="13">
        <f t="shared" ref="U32:U36" si="12">T32/T$36</f>
        <v>1.7227797328857812E-2</v>
      </c>
    </row>
    <row r="33" spans="3:21" x14ac:dyDescent="0.25">
      <c r="F33" s="41">
        <v>43800</v>
      </c>
      <c r="G33" s="13">
        <f t="shared" si="7"/>
        <v>0.15692737630324963</v>
      </c>
      <c r="I33" s="17">
        <v>6400</v>
      </c>
      <c r="J33" s="13">
        <f t="shared" si="8"/>
        <v>0.12213740458015267</v>
      </c>
      <c r="L33" s="41">
        <v>3000</v>
      </c>
      <c r="M33" s="13">
        <f t="shared" si="9"/>
        <v>5.0251256281407038E-2</v>
      </c>
      <c r="P33" s="17">
        <v>16050</v>
      </c>
      <c r="Q33" s="13">
        <f t="shared" si="10"/>
        <v>0.14323962516733602</v>
      </c>
      <c r="R33" s="14">
        <f t="shared" si="11"/>
        <v>263.9906291834003</v>
      </c>
      <c r="T33" s="15">
        <v>48100</v>
      </c>
      <c r="U33" s="13">
        <f t="shared" si="12"/>
        <v>6.6827181574037151E-2</v>
      </c>
    </row>
    <row r="34" spans="3:21" x14ac:dyDescent="0.25">
      <c r="F34" s="42"/>
      <c r="G34" s="13">
        <f t="shared" si="7"/>
        <v>0</v>
      </c>
      <c r="I34" s="17">
        <v>12000</v>
      </c>
      <c r="J34" s="13">
        <f t="shared" si="8"/>
        <v>0.22900763358778625</v>
      </c>
      <c r="L34" s="41">
        <v>15000</v>
      </c>
      <c r="M34" s="13">
        <f t="shared" si="9"/>
        <v>0.25125628140703515</v>
      </c>
      <c r="P34" s="17">
        <v>13000</v>
      </c>
      <c r="Q34" s="13">
        <f t="shared" si="10"/>
        <v>0.11601963409192324</v>
      </c>
      <c r="R34" s="14">
        <f t="shared" si="11"/>
        <v>213.82418563141454</v>
      </c>
      <c r="T34" s="15">
        <v>412412</v>
      </c>
      <c r="U34" s="13">
        <f t="shared" si="12"/>
        <v>0.57297986709587967</v>
      </c>
    </row>
    <row r="35" spans="3:21" x14ac:dyDescent="0.25">
      <c r="F35" s="43"/>
      <c r="I35" s="17">
        <v>0</v>
      </c>
      <c r="J35" s="13">
        <f t="shared" si="8"/>
        <v>0</v>
      </c>
      <c r="L35" s="44">
        <f>SUM(L31:L34)</f>
        <v>59700</v>
      </c>
      <c r="M35" s="13">
        <f>L35/L$35</f>
        <v>1</v>
      </c>
      <c r="P35" s="18">
        <f>SUM(P31:P34)</f>
        <v>112050</v>
      </c>
      <c r="Q35" s="13">
        <f t="shared" si="10"/>
        <v>1</v>
      </c>
      <c r="R35" s="13">
        <f t="shared" si="10"/>
        <v>1</v>
      </c>
      <c r="T35" s="17">
        <v>6195</v>
      </c>
      <c r="U35" s="13">
        <f t="shared" si="12"/>
        <v>8.6069519719575924E-3</v>
      </c>
    </row>
    <row r="36" spans="3:21" x14ac:dyDescent="0.25">
      <c r="F36" s="16">
        <f>SUM(F31:F34)</f>
        <v>279110</v>
      </c>
      <c r="I36" s="18">
        <f>SUM(I31:I35)</f>
        <v>52400</v>
      </c>
      <c r="J36" s="13">
        <f t="shared" si="8"/>
        <v>1</v>
      </c>
      <c r="T36" s="16">
        <f>SUM(T31:T35)</f>
        <v>719767</v>
      </c>
      <c r="U36" s="13">
        <f t="shared" si="12"/>
        <v>1</v>
      </c>
    </row>
    <row r="37" spans="3:21" x14ac:dyDescent="0.25">
      <c r="Q37">
        <v>1843</v>
      </c>
    </row>
    <row r="38" spans="3:21" x14ac:dyDescent="0.25">
      <c r="F38" s="16"/>
    </row>
    <row r="40" spans="3:21" x14ac:dyDescent="0.25">
      <c r="L40" s="15">
        <v>27900</v>
      </c>
      <c r="M40" s="10">
        <f>L40/L$43</f>
        <v>0.62556053811659196</v>
      </c>
      <c r="P40" s="41">
        <v>49000</v>
      </c>
      <c r="Q40" s="13">
        <f>P40/P$44</f>
        <v>0.68531468531468531</v>
      </c>
    </row>
    <row r="41" spans="3:21" x14ac:dyDescent="0.25">
      <c r="L41" s="15">
        <v>9500</v>
      </c>
      <c r="M41" s="10">
        <f t="shared" ref="M41:M43" si="13">L41/L$43</f>
        <v>0.21300448430493274</v>
      </c>
      <c r="P41" s="41">
        <v>1400</v>
      </c>
      <c r="Q41" s="13">
        <f t="shared" ref="Q41:Q43" si="14">P41/P$44</f>
        <v>1.9580419580419582E-2</v>
      </c>
    </row>
    <row r="42" spans="3:21" x14ac:dyDescent="0.25">
      <c r="C42" s="48" t="s">
        <v>45</v>
      </c>
      <c r="D42" s="15">
        <v>296200</v>
      </c>
      <c r="E42" s="13">
        <f>D42/D$48</f>
        <v>0.3704004751930472</v>
      </c>
      <c r="F42" s="14">
        <f>E$52*E42</f>
        <v>2980.2422234032579</v>
      </c>
      <c r="L42" s="15">
        <v>7200</v>
      </c>
      <c r="M42" s="10">
        <f t="shared" si="13"/>
        <v>0.16143497757847533</v>
      </c>
      <c r="P42" s="41">
        <v>9600</v>
      </c>
      <c r="Q42" s="13">
        <f t="shared" si="14"/>
        <v>0.13426573426573427</v>
      </c>
    </row>
    <row r="43" spans="3:21" x14ac:dyDescent="0.25">
      <c r="C43" s="48" t="s">
        <v>46</v>
      </c>
      <c r="D43" s="15">
        <v>14500</v>
      </c>
      <c r="E43" s="13">
        <f t="shared" ref="E43:E47" si="15">D43/D$48</f>
        <v>1.8132366273798731E-2</v>
      </c>
      <c r="F43" s="14">
        <f t="shared" ref="F43:F46" si="16">E$52*E43</f>
        <v>145.89301903898459</v>
      </c>
      <c r="L43" s="28">
        <f>SUM(L40:L42)</f>
        <v>44600</v>
      </c>
      <c r="M43" s="10">
        <f t="shared" si="13"/>
        <v>1</v>
      </c>
      <c r="P43" s="41">
        <v>11500</v>
      </c>
      <c r="Q43" s="13">
        <f t="shared" si="14"/>
        <v>0.16083916083916083</v>
      </c>
    </row>
    <row r="44" spans="3:21" x14ac:dyDescent="0.25">
      <c r="C44" s="48" t="s">
        <v>47</v>
      </c>
      <c r="D44" s="15">
        <v>59200</v>
      </c>
      <c r="E44" s="13">
        <f t="shared" si="15"/>
        <v>7.4030074717854125E-2</v>
      </c>
      <c r="F44" s="14">
        <f t="shared" si="16"/>
        <v>595.64598117985429</v>
      </c>
      <c r="P44" s="19">
        <f>SUM(P40:P43)</f>
        <v>71500</v>
      </c>
    </row>
    <row r="45" spans="3:21" x14ac:dyDescent="0.25">
      <c r="C45" s="48" t="s">
        <v>48</v>
      </c>
      <c r="D45" s="15">
        <v>421775</v>
      </c>
      <c r="E45" s="13">
        <f t="shared" si="15"/>
        <v>0.52743301966423861</v>
      </c>
      <c r="F45" s="14">
        <f t="shared" si="16"/>
        <v>4243.7260762184642</v>
      </c>
    </row>
    <row r="46" spans="3:21" x14ac:dyDescent="0.25">
      <c r="C46" s="48" t="s">
        <v>49</v>
      </c>
      <c r="D46" s="17">
        <v>8000</v>
      </c>
      <c r="E46" s="13">
        <f t="shared" si="15"/>
        <v>1.0004064151061368E-2</v>
      </c>
      <c r="F46" s="14">
        <f t="shared" si="16"/>
        <v>80.492700159439764</v>
      </c>
    </row>
    <row r="47" spans="3:21" x14ac:dyDescent="0.25">
      <c r="C47" s="48" t="s">
        <v>50</v>
      </c>
      <c r="D47" s="17"/>
      <c r="E47" s="13">
        <f t="shared" si="15"/>
        <v>0</v>
      </c>
      <c r="F47" s="14"/>
    </row>
    <row r="48" spans="3:21" x14ac:dyDescent="0.25">
      <c r="D48" s="16">
        <f>SUM(D42:D47)</f>
        <v>799675</v>
      </c>
      <c r="E48" s="16">
        <f>SUM(E42:E47)</f>
        <v>1</v>
      </c>
      <c r="F48">
        <f>SUM(F42:F47)</f>
        <v>8046.0000000000009</v>
      </c>
    </row>
    <row r="52" spans="5:5" x14ac:dyDescent="0.25">
      <c r="E52">
        <v>8046</v>
      </c>
    </row>
  </sheetData>
  <mergeCells count="5">
    <mergeCell ref="D6:E6"/>
    <mergeCell ref="F6:G6"/>
    <mergeCell ref="H6:I6"/>
    <mergeCell ref="J6:K6"/>
    <mergeCell ref="L6:M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2025-04-28T13:20:41Z</dcterms:modified>
</cp:coreProperties>
</file>